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Surface_Profilometry\Surface_Profilometry_MB media\"/>
    </mc:Choice>
  </mc:AlternateContent>
  <xr:revisionPtr revIDLastSave="0" documentId="13_ncr:1_{BC6B3BBF-1390-4686-976A-8A9293B69CA2}" xr6:coauthVersionLast="47" xr6:coauthVersionMax="47" xr10:uidLastSave="{00000000-0000-0000-0000-000000000000}"/>
  <bookViews>
    <workbookView xWindow="-28920" yWindow="-120" windowWidth="29040" windowHeight="16440" activeTab="2" xr2:uid="{5AAD6EB5-A945-4724-B45D-2E36715C566C}"/>
  </bookViews>
  <sheets>
    <sheet name="Control_Coupons" sheetId="1" r:id="rId1"/>
    <sheet name="Control_Pits" sheetId="3" r:id="rId2"/>
    <sheet name="Test_Coupons" sheetId="2" r:id="rId3"/>
    <sheet name="Test_Pit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8" i="1" l="1"/>
  <c r="O24" i="1"/>
  <c r="H48" i="1"/>
  <c r="H24" i="1"/>
  <c r="H48" i="2"/>
  <c r="H24" i="2"/>
  <c r="O48" i="2" l="1"/>
  <c r="O24" i="2"/>
  <c r="Q46" i="1"/>
  <c r="Q45" i="1"/>
  <c r="Q44" i="1"/>
  <c r="Q43" i="1"/>
  <c r="Q38" i="1"/>
  <c r="Q37" i="1"/>
  <c r="Q36" i="1"/>
  <c r="Q35" i="1"/>
  <c r="Q34" i="1"/>
  <c r="Q30" i="1"/>
  <c r="Q29" i="1"/>
  <c r="Q28" i="1"/>
  <c r="Q27" i="1"/>
  <c r="Q26" i="1"/>
  <c r="Q22" i="1"/>
  <c r="Q21" i="1"/>
  <c r="Q20" i="1"/>
  <c r="Q19" i="1"/>
  <c r="Q18" i="1"/>
  <c r="Q14" i="1"/>
  <c r="Q13" i="1"/>
  <c r="Q12" i="1"/>
  <c r="Q11" i="1"/>
  <c r="Q10" i="1"/>
  <c r="Q3" i="1"/>
  <c r="Q4" i="1"/>
  <c r="Q5" i="1"/>
  <c r="Q6" i="1"/>
  <c r="Q2" i="1"/>
  <c r="C425" i="4" l="1"/>
  <c r="C426" i="4"/>
  <c r="C427" i="4"/>
  <c r="C428" i="4"/>
  <c r="C429" i="4"/>
  <c r="C430" i="4"/>
  <c r="C431" i="4"/>
  <c r="C432" i="4"/>
  <c r="C433" i="4"/>
  <c r="C434" i="4"/>
  <c r="C435" i="4"/>
  <c r="C436" i="4"/>
  <c r="C437" i="4"/>
  <c r="C424" i="4"/>
  <c r="E46" i="2"/>
  <c r="D46" i="2"/>
  <c r="C422" i="4"/>
  <c r="C421" i="4"/>
  <c r="C420" i="4"/>
  <c r="C419" i="4"/>
  <c r="C418" i="4"/>
  <c r="C417" i="4"/>
  <c r="C416" i="4"/>
  <c r="C415" i="4"/>
  <c r="E45" i="2"/>
  <c r="D45" i="2"/>
  <c r="C413" i="4"/>
  <c r="E44" i="2"/>
  <c r="D44" i="2"/>
  <c r="E43" i="2"/>
  <c r="D43" i="2"/>
  <c r="C410" i="4"/>
  <c r="C409" i="4"/>
  <c r="C408" i="4"/>
  <c r="C407" i="4"/>
  <c r="C406" i="4"/>
  <c r="C405" i="4"/>
  <c r="C404" i="4"/>
  <c r="C403" i="4"/>
  <c r="C402" i="4"/>
  <c r="C401" i="4"/>
  <c r="C400" i="4"/>
  <c r="C399" i="4"/>
  <c r="E42" i="2"/>
  <c r="D42" i="2"/>
  <c r="C386" i="4"/>
  <c r="C387" i="4"/>
  <c r="C388" i="4"/>
  <c r="C389" i="4"/>
  <c r="C390" i="4"/>
  <c r="C391" i="4"/>
  <c r="C392" i="4"/>
  <c r="C393" i="4"/>
  <c r="C394" i="4"/>
  <c r="C395" i="4"/>
  <c r="C396" i="4"/>
  <c r="C385" i="4"/>
  <c r="E38" i="2"/>
  <c r="D38" i="2"/>
  <c r="C383" i="4"/>
  <c r="C382" i="4"/>
  <c r="C381" i="4"/>
  <c r="C380" i="4"/>
  <c r="E37" i="2"/>
  <c r="D37" i="2"/>
  <c r="C378" i="4"/>
  <c r="C377" i="4"/>
  <c r="C376" i="4"/>
  <c r="C375" i="4"/>
  <c r="C374" i="4"/>
  <c r="C373" i="4"/>
  <c r="C372" i="4"/>
  <c r="C371" i="4"/>
  <c r="E36" i="2"/>
  <c r="D36" i="2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44" i="4"/>
  <c r="E35" i="2"/>
  <c r="D35" i="2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20" i="4"/>
  <c r="E34" i="2"/>
  <c r="D34" i="2"/>
  <c r="C317" i="4"/>
  <c r="C316" i="4"/>
  <c r="I30" i="2"/>
  <c r="E30" i="2"/>
  <c r="D30" i="2"/>
  <c r="C314" i="4"/>
  <c r="C313" i="4"/>
  <c r="C312" i="4"/>
  <c r="C311" i="4"/>
  <c r="C310" i="4"/>
  <c r="C309" i="4"/>
  <c r="E29" i="2"/>
  <c r="D29" i="2"/>
  <c r="C307" i="4"/>
  <c r="C306" i="4"/>
  <c r="C305" i="4"/>
  <c r="E28" i="2"/>
  <c r="D28" i="2"/>
  <c r="C303" i="4"/>
  <c r="E27" i="2"/>
  <c r="D27" i="2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282" i="4"/>
  <c r="E26" i="2"/>
  <c r="D26" i="2"/>
  <c r="C279" i="4"/>
  <c r="C278" i="4"/>
  <c r="C277" i="4"/>
  <c r="C276" i="4"/>
  <c r="C275" i="4"/>
  <c r="C274" i="4"/>
  <c r="C273" i="4"/>
  <c r="C272" i="4"/>
  <c r="C271" i="4"/>
  <c r="C270" i="4"/>
  <c r="C269" i="4"/>
  <c r="C268" i="4"/>
  <c r="E22" i="2"/>
  <c r="D22" i="2"/>
  <c r="C255" i="4"/>
  <c r="C256" i="4"/>
  <c r="C257" i="4"/>
  <c r="C258" i="4"/>
  <c r="C259" i="4"/>
  <c r="C260" i="4"/>
  <c r="C261" i="4"/>
  <c r="C262" i="4"/>
  <c r="C263" i="4"/>
  <c r="C264" i="4"/>
  <c r="C265" i="4"/>
  <c r="C266" i="4"/>
  <c r="C254" i="4"/>
  <c r="E21" i="2"/>
  <c r="D21" i="2"/>
  <c r="C252" i="4"/>
  <c r="C251" i="4"/>
  <c r="C250" i="4"/>
  <c r="C249" i="4"/>
  <c r="C248" i="4"/>
  <c r="C247" i="4"/>
  <c r="C246" i="4"/>
  <c r="C245" i="4"/>
  <c r="E20" i="2"/>
  <c r="D20" i="2"/>
  <c r="C243" i="4"/>
  <c r="C242" i="4"/>
  <c r="C241" i="4"/>
  <c r="C240" i="4"/>
  <c r="C239" i="4"/>
  <c r="C238" i="4"/>
  <c r="C237" i="4"/>
  <c r="C236" i="4"/>
  <c r="C235" i="4"/>
  <c r="C234" i="4"/>
  <c r="E19" i="2"/>
  <c r="D19" i="2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E18" i="2"/>
  <c r="D18" i="2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188" i="4"/>
  <c r="E14" i="2"/>
  <c r="D14" i="2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E13" i="2"/>
  <c r="D13" i="2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E12" i="2"/>
  <c r="D12" i="2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E11" i="2"/>
  <c r="D11" i="2"/>
  <c r="C120" i="4"/>
  <c r="C121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E10" i="2"/>
  <c r="D10" i="2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74" i="4"/>
  <c r="E6" i="2"/>
  <c r="D6" i="2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E5" i="2"/>
  <c r="D5" i="2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E4" i="2"/>
  <c r="D4" i="2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E3" i="2"/>
  <c r="D3" i="2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E2" i="2"/>
  <c r="D2" i="2"/>
  <c r="E46" i="1"/>
  <c r="D46" i="1"/>
  <c r="E45" i="1"/>
  <c r="D45" i="1"/>
  <c r="E44" i="1"/>
  <c r="D44" i="1"/>
  <c r="I43" i="1"/>
  <c r="E43" i="1"/>
  <c r="D43" i="1"/>
  <c r="C119" i="3"/>
  <c r="C120" i="3"/>
  <c r="C121" i="3"/>
  <c r="C122" i="3"/>
  <c r="C123" i="3"/>
  <c r="C124" i="3"/>
  <c r="C125" i="3"/>
  <c r="C117" i="3"/>
  <c r="C118" i="3"/>
  <c r="E42" i="1"/>
  <c r="D42" i="1"/>
  <c r="C114" i="3"/>
  <c r="C113" i="3"/>
  <c r="C112" i="3"/>
  <c r="C111" i="3"/>
  <c r="C110" i="3"/>
  <c r="E38" i="1"/>
  <c r="D38" i="1"/>
  <c r="C104" i="3"/>
  <c r="C105" i="3"/>
  <c r="C106" i="3"/>
  <c r="C107" i="3"/>
  <c r="C108" i="3"/>
  <c r="C103" i="3"/>
  <c r="E37" i="1"/>
  <c r="D37" i="1"/>
  <c r="C101" i="3"/>
  <c r="C100" i="3"/>
  <c r="C99" i="3"/>
  <c r="C98" i="3"/>
  <c r="C97" i="3"/>
  <c r="E36" i="1"/>
  <c r="D36" i="1"/>
  <c r="C95" i="3"/>
  <c r="C94" i="3"/>
  <c r="E35" i="1"/>
  <c r="D35" i="1"/>
  <c r="C92" i="3"/>
  <c r="C91" i="3"/>
  <c r="C90" i="3"/>
  <c r="C89" i="3"/>
  <c r="C88" i="3"/>
  <c r="C87" i="3"/>
  <c r="E34" i="1"/>
  <c r="D34" i="1"/>
  <c r="C84" i="3"/>
  <c r="E30" i="1"/>
  <c r="D30" i="1"/>
  <c r="E29" i="1"/>
  <c r="D29" i="1"/>
  <c r="E28" i="1"/>
  <c r="D28" i="1"/>
  <c r="C80" i="3"/>
  <c r="E27" i="1"/>
  <c r="D27" i="1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62" i="3"/>
  <c r="E26" i="1"/>
  <c r="D26" i="1"/>
  <c r="E22" i="1"/>
  <c r="D22" i="1"/>
  <c r="C57" i="3"/>
  <c r="C58" i="3"/>
  <c r="E21" i="1"/>
  <c r="D21" i="1"/>
  <c r="C56" i="3"/>
  <c r="C54" i="3"/>
  <c r="C53" i="3"/>
  <c r="C52" i="3"/>
  <c r="C51" i="3"/>
  <c r="C50" i="3"/>
  <c r="C49" i="3"/>
  <c r="C48" i="3"/>
  <c r="C47" i="3"/>
  <c r="C46" i="3"/>
  <c r="E20" i="1"/>
  <c r="D20" i="1"/>
  <c r="C44" i="3"/>
  <c r="C43" i="3"/>
  <c r="C42" i="3"/>
  <c r="C41" i="3"/>
  <c r="C40" i="3"/>
  <c r="C39" i="3"/>
  <c r="E19" i="1"/>
  <c r="D19" i="1"/>
  <c r="C28" i="3"/>
  <c r="C29" i="3"/>
  <c r="C30" i="3"/>
  <c r="C31" i="3"/>
  <c r="C32" i="3"/>
  <c r="C33" i="3"/>
  <c r="C34" i="3"/>
  <c r="C35" i="3"/>
  <c r="C36" i="3"/>
  <c r="C37" i="3"/>
  <c r="C27" i="3"/>
  <c r="E18" i="1"/>
  <c r="D18" i="1"/>
  <c r="E14" i="1"/>
  <c r="D14" i="1"/>
  <c r="E13" i="1"/>
  <c r="D13" i="1"/>
  <c r="E12" i="1"/>
  <c r="D12" i="1"/>
  <c r="E11" i="1"/>
  <c r="D11" i="1"/>
  <c r="C16" i="3"/>
  <c r="C17" i="3"/>
  <c r="C18" i="3"/>
  <c r="C19" i="3"/>
  <c r="C20" i="3"/>
  <c r="E10" i="1"/>
  <c r="D10" i="1"/>
  <c r="C15" i="3"/>
  <c r="E6" i="1"/>
  <c r="D6" i="1"/>
  <c r="E5" i="1"/>
  <c r="D5" i="1"/>
  <c r="E4" i="1"/>
  <c r="D4" i="1"/>
  <c r="C9" i="3"/>
  <c r="E3" i="1"/>
  <c r="D3" i="1"/>
  <c r="C4" i="3" l="1"/>
  <c r="C5" i="3"/>
  <c r="C6" i="3"/>
  <c r="C7" i="3"/>
  <c r="O47" i="2"/>
  <c r="N47" i="2"/>
  <c r="M47" i="2"/>
  <c r="J47" i="2"/>
  <c r="H47" i="2"/>
  <c r="G47" i="2"/>
  <c r="E47" i="2"/>
  <c r="D47" i="2"/>
  <c r="C47" i="2"/>
  <c r="P46" i="2"/>
  <c r="Q46" i="2" s="1"/>
  <c r="I46" i="2"/>
  <c r="F46" i="2"/>
  <c r="K46" i="2" s="1"/>
  <c r="P45" i="2"/>
  <c r="Q45" i="2" s="1"/>
  <c r="I45" i="2"/>
  <c r="F45" i="2"/>
  <c r="K45" i="2" s="1"/>
  <c r="P44" i="2"/>
  <c r="Q44" i="2" s="1"/>
  <c r="I44" i="2"/>
  <c r="F44" i="2"/>
  <c r="K44" i="2" s="1"/>
  <c r="P43" i="2"/>
  <c r="I43" i="2"/>
  <c r="F43" i="2"/>
  <c r="K43" i="2" s="1"/>
  <c r="P42" i="2"/>
  <c r="Q42" i="2" s="1"/>
  <c r="I42" i="2"/>
  <c r="I47" i="2" s="1"/>
  <c r="F42" i="2"/>
  <c r="O39" i="2"/>
  <c r="N39" i="2"/>
  <c r="M39" i="2"/>
  <c r="J39" i="2"/>
  <c r="H39" i="2"/>
  <c r="G39" i="2"/>
  <c r="E39" i="2"/>
  <c r="D39" i="2"/>
  <c r="C39" i="2"/>
  <c r="P38" i="2"/>
  <c r="Q38" i="2" s="1"/>
  <c r="I38" i="2"/>
  <c r="F38" i="2"/>
  <c r="K38" i="2" s="1"/>
  <c r="P37" i="2"/>
  <c r="Q37" i="2" s="1"/>
  <c r="I37" i="2"/>
  <c r="F37" i="2"/>
  <c r="K37" i="2" s="1"/>
  <c r="P36" i="2"/>
  <c r="Q36" i="2" s="1"/>
  <c r="I36" i="2"/>
  <c r="F36" i="2"/>
  <c r="K36" i="2" s="1"/>
  <c r="P35" i="2"/>
  <c r="Q35" i="2" s="1"/>
  <c r="I35" i="2"/>
  <c r="F35" i="2"/>
  <c r="K35" i="2" s="1"/>
  <c r="P34" i="2"/>
  <c r="I34" i="2"/>
  <c r="I39" i="2" s="1"/>
  <c r="F34" i="2"/>
  <c r="K34" i="2" s="1"/>
  <c r="O31" i="2"/>
  <c r="N31" i="2"/>
  <c r="M31" i="2"/>
  <c r="J31" i="2"/>
  <c r="H31" i="2"/>
  <c r="G31" i="2"/>
  <c r="E31" i="2"/>
  <c r="D31" i="2"/>
  <c r="C31" i="2"/>
  <c r="P30" i="2"/>
  <c r="Q30" i="2" s="1"/>
  <c r="F30" i="2"/>
  <c r="K30" i="2" s="1"/>
  <c r="P29" i="2"/>
  <c r="Q29" i="2" s="1"/>
  <c r="K29" i="2"/>
  <c r="I29" i="2"/>
  <c r="F29" i="2"/>
  <c r="P28" i="2"/>
  <c r="Q28" i="2" s="1"/>
  <c r="I28" i="2"/>
  <c r="F28" i="2"/>
  <c r="K28" i="2" s="1"/>
  <c r="P27" i="2"/>
  <c r="Q27" i="2" s="1"/>
  <c r="I27" i="2"/>
  <c r="F27" i="2"/>
  <c r="P26" i="2"/>
  <c r="K26" i="2"/>
  <c r="I26" i="2"/>
  <c r="I31" i="2" s="1"/>
  <c r="F26" i="2"/>
  <c r="O23" i="2"/>
  <c r="N23" i="2"/>
  <c r="M23" i="2"/>
  <c r="J23" i="2"/>
  <c r="H23" i="2"/>
  <c r="G23" i="2"/>
  <c r="E23" i="2"/>
  <c r="D23" i="2"/>
  <c r="C23" i="2"/>
  <c r="P22" i="2"/>
  <c r="Q22" i="2" s="1"/>
  <c r="I22" i="2"/>
  <c r="F22" i="2"/>
  <c r="K22" i="2" s="1"/>
  <c r="P21" i="2"/>
  <c r="Q21" i="2" s="1"/>
  <c r="K21" i="2"/>
  <c r="I21" i="2"/>
  <c r="F21" i="2"/>
  <c r="P20" i="2"/>
  <c r="Q20" i="2" s="1"/>
  <c r="I20" i="2"/>
  <c r="F20" i="2"/>
  <c r="K20" i="2" s="1"/>
  <c r="P19" i="2"/>
  <c r="I19" i="2"/>
  <c r="F19" i="2"/>
  <c r="K19" i="2" s="1"/>
  <c r="P18" i="2"/>
  <c r="Q18" i="2" s="1"/>
  <c r="K18" i="2"/>
  <c r="I18" i="2"/>
  <c r="F18" i="2"/>
  <c r="O15" i="2"/>
  <c r="N15" i="2"/>
  <c r="M15" i="2"/>
  <c r="J15" i="2"/>
  <c r="H15" i="2"/>
  <c r="G15" i="2"/>
  <c r="E15" i="2"/>
  <c r="D15" i="2"/>
  <c r="C15" i="2"/>
  <c r="P14" i="2"/>
  <c r="Q14" i="2" s="1"/>
  <c r="I14" i="2"/>
  <c r="F14" i="2"/>
  <c r="K14" i="2" s="1"/>
  <c r="P13" i="2"/>
  <c r="Q13" i="2" s="1"/>
  <c r="I13" i="2"/>
  <c r="F13" i="2"/>
  <c r="K13" i="2" s="1"/>
  <c r="P12" i="2"/>
  <c r="Q12" i="2" s="1"/>
  <c r="I12" i="2"/>
  <c r="F12" i="2"/>
  <c r="K12" i="2" s="1"/>
  <c r="P11" i="2"/>
  <c r="Q11" i="2" s="1"/>
  <c r="I11" i="2"/>
  <c r="F11" i="2"/>
  <c r="P10" i="2"/>
  <c r="I10" i="2"/>
  <c r="F10" i="2"/>
  <c r="K10" i="2" s="1"/>
  <c r="O7" i="2"/>
  <c r="N7" i="2"/>
  <c r="M7" i="2"/>
  <c r="J7" i="2"/>
  <c r="H7" i="2"/>
  <c r="G7" i="2"/>
  <c r="E7" i="2"/>
  <c r="D7" i="2"/>
  <c r="C7" i="2"/>
  <c r="P6" i="2"/>
  <c r="Q6" i="2" s="1"/>
  <c r="I6" i="2"/>
  <c r="F6" i="2"/>
  <c r="K6" i="2" s="1"/>
  <c r="P5" i="2"/>
  <c r="Q5" i="2" s="1"/>
  <c r="I5" i="2"/>
  <c r="F5" i="2"/>
  <c r="K5" i="2" s="1"/>
  <c r="P4" i="2"/>
  <c r="Q4" i="2" s="1"/>
  <c r="I4" i="2"/>
  <c r="F4" i="2"/>
  <c r="K4" i="2" s="1"/>
  <c r="P3" i="2"/>
  <c r="Q3" i="2" s="1"/>
  <c r="I3" i="2"/>
  <c r="F3" i="2"/>
  <c r="K3" i="2" s="1"/>
  <c r="P2" i="2"/>
  <c r="I2" i="2"/>
  <c r="F2" i="2"/>
  <c r="P46" i="1"/>
  <c r="P45" i="1"/>
  <c r="P44" i="1"/>
  <c r="P43" i="1"/>
  <c r="P42" i="1"/>
  <c r="Q42" i="1" s="1"/>
  <c r="P38" i="1"/>
  <c r="P37" i="1"/>
  <c r="P36" i="1"/>
  <c r="P35" i="1"/>
  <c r="P34" i="1"/>
  <c r="P30" i="1"/>
  <c r="P29" i="1"/>
  <c r="P28" i="1"/>
  <c r="P27" i="1"/>
  <c r="P26" i="1"/>
  <c r="P22" i="1"/>
  <c r="P21" i="1"/>
  <c r="P20" i="1"/>
  <c r="P19" i="1"/>
  <c r="P18" i="1"/>
  <c r="P14" i="1"/>
  <c r="P13" i="1"/>
  <c r="P12" i="1"/>
  <c r="P11" i="1"/>
  <c r="P10" i="1"/>
  <c r="P3" i="1"/>
  <c r="P4" i="1"/>
  <c r="P5" i="1"/>
  <c r="P6" i="1"/>
  <c r="P2" i="1"/>
  <c r="P47" i="2" l="1"/>
  <c r="Q43" i="2"/>
  <c r="Q47" i="2" s="1"/>
  <c r="P39" i="2"/>
  <c r="Q34" i="2"/>
  <c r="Q39" i="2" s="1"/>
  <c r="P31" i="2"/>
  <c r="Q26" i="2"/>
  <c r="Q31" i="2" s="1"/>
  <c r="P23" i="2"/>
  <c r="Q19" i="2"/>
  <c r="Q23" i="2" s="1"/>
  <c r="P15" i="2"/>
  <c r="Q10" i="2"/>
  <c r="Q15" i="2" s="1"/>
  <c r="P7" i="2"/>
  <c r="Q2" i="2"/>
  <c r="Q7" i="2" s="1"/>
  <c r="F47" i="2"/>
  <c r="K42" i="2"/>
  <c r="K47" i="2" s="1"/>
  <c r="K39" i="2"/>
  <c r="F39" i="2"/>
  <c r="F31" i="2"/>
  <c r="I23" i="2"/>
  <c r="K23" i="2"/>
  <c r="F23" i="2"/>
  <c r="F15" i="2"/>
  <c r="I15" i="2"/>
  <c r="K11" i="2"/>
  <c r="K15" i="2"/>
  <c r="I7" i="2"/>
  <c r="K2" i="2"/>
  <c r="K7" i="2" s="1"/>
  <c r="F7" i="2"/>
  <c r="K27" i="2"/>
  <c r="K31" i="2" s="1"/>
  <c r="I46" i="1"/>
  <c r="I45" i="1"/>
  <c r="I44" i="1"/>
  <c r="I42" i="1"/>
  <c r="I38" i="1"/>
  <c r="K37" i="1"/>
  <c r="I37" i="1"/>
  <c r="K36" i="1"/>
  <c r="I36" i="1"/>
  <c r="K35" i="1"/>
  <c r="I35" i="1"/>
  <c r="I34" i="1"/>
  <c r="I30" i="1"/>
  <c r="I29" i="1"/>
  <c r="I28" i="1"/>
  <c r="I27" i="1"/>
  <c r="K26" i="1"/>
  <c r="I26" i="1"/>
  <c r="I22" i="1"/>
  <c r="K21" i="1"/>
  <c r="I21" i="1"/>
  <c r="K20" i="1"/>
  <c r="I20" i="1"/>
  <c r="K19" i="1"/>
  <c r="I19" i="1"/>
  <c r="I18" i="1"/>
  <c r="I14" i="1"/>
  <c r="I13" i="1"/>
  <c r="I12" i="1"/>
  <c r="I11" i="1"/>
  <c r="I10" i="1"/>
  <c r="F46" i="1"/>
  <c r="K46" i="1" s="1"/>
  <c r="F45" i="1"/>
  <c r="K45" i="1" s="1"/>
  <c r="F44" i="1"/>
  <c r="K44" i="1" s="1"/>
  <c r="F43" i="1"/>
  <c r="K43" i="1" s="1"/>
  <c r="F42" i="1"/>
  <c r="K42" i="1" s="1"/>
  <c r="F38" i="1"/>
  <c r="K38" i="1" s="1"/>
  <c r="F37" i="1"/>
  <c r="F36" i="1"/>
  <c r="F35" i="1"/>
  <c r="F34" i="1"/>
  <c r="K34" i="1" s="1"/>
  <c r="F30" i="1"/>
  <c r="K30" i="1" s="1"/>
  <c r="F29" i="1"/>
  <c r="K29" i="1" s="1"/>
  <c r="F28" i="1"/>
  <c r="K28" i="1" s="1"/>
  <c r="F27" i="1"/>
  <c r="K27" i="1" s="1"/>
  <c r="F26" i="1"/>
  <c r="F22" i="1"/>
  <c r="K22" i="1" s="1"/>
  <c r="F21" i="1"/>
  <c r="F20" i="1"/>
  <c r="F19" i="1"/>
  <c r="F18" i="1"/>
  <c r="K18" i="1" s="1"/>
  <c r="F14" i="1"/>
  <c r="K14" i="1" s="1"/>
  <c r="F13" i="1"/>
  <c r="K13" i="1" s="1"/>
  <c r="F12" i="1"/>
  <c r="K12" i="1" s="1"/>
  <c r="F11" i="1"/>
  <c r="K11" i="1" s="1"/>
  <c r="F10" i="1"/>
  <c r="K10" i="1" s="1"/>
  <c r="F3" i="1"/>
  <c r="K3" i="1" s="1"/>
  <c r="F4" i="1"/>
  <c r="F5" i="1"/>
  <c r="K5" i="1" s="1"/>
  <c r="F6" i="1"/>
  <c r="K6" i="1" s="1"/>
  <c r="I3" i="1"/>
  <c r="I4" i="1"/>
  <c r="I5" i="1"/>
  <c r="I6" i="1"/>
  <c r="K4" i="1"/>
  <c r="K2" i="1"/>
  <c r="I2" i="1" l="1"/>
  <c r="F2" i="1"/>
  <c r="E2" i="1" l="1"/>
  <c r="D2" i="1"/>
  <c r="C3" i="4"/>
  <c r="C3" i="3"/>
  <c r="P23" i="1"/>
  <c r="J47" i="1"/>
  <c r="H47" i="1"/>
  <c r="G47" i="1"/>
  <c r="D47" i="1"/>
  <c r="C47" i="1"/>
  <c r="J39" i="1"/>
  <c r="H39" i="1"/>
  <c r="G39" i="1"/>
  <c r="E39" i="1"/>
  <c r="D39" i="1"/>
  <c r="C39" i="1"/>
  <c r="F39" i="1"/>
  <c r="J31" i="1"/>
  <c r="H31" i="1"/>
  <c r="G31" i="1"/>
  <c r="E31" i="1"/>
  <c r="D31" i="1"/>
  <c r="C31" i="1"/>
  <c r="F31" i="1"/>
  <c r="J23" i="1"/>
  <c r="H23" i="1"/>
  <c r="G23" i="1"/>
  <c r="E23" i="1"/>
  <c r="D23" i="1"/>
  <c r="C23" i="1"/>
  <c r="J15" i="1"/>
  <c r="H15" i="1"/>
  <c r="G15" i="1"/>
  <c r="E15" i="1"/>
  <c r="C15" i="1"/>
  <c r="D15" i="1"/>
  <c r="E7" i="1"/>
  <c r="O47" i="1"/>
  <c r="N47" i="1"/>
  <c r="M47" i="1"/>
  <c r="O39" i="1"/>
  <c r="N39" i="1"/>
  <c r="M39" i="1"/>
  <c r="O31" i="1"/>
  <c r="N31" i="1"/>
  <c r="M31" i="1"/>
  <c r="O23" i="1"/>
  <c r="N23" i="1"/>
  <c r="M23" i="1"/>
  <c r="O15" i="1"/>
  <c r="N15" i="1"/>
  <c r="M15" i="1"/>
  <c r="N7" i="1"/>
  <c r="M7" i="1"/>
  <c r="O7" i="1"/>
  <c r="G7" i="1"/>
  <c r="H7" i="1"/>
  <c r="J7" i="1"/>
  <c r="C7" i="1"/>
  <c r="P47" i="1" l="1"/>
  <c r="P39" i="1"/>
  <c r="P31" i="1"/>
  <c r="I47" i="1"/>
  <c r="E47" i="1"/>
  <c r="F47" i="1"/>
  <c r="I39" i="1"/>
  <c r="I31" i="1"/>
  <c r="I7" i="1"/>
  <c r="F23" i="1"/>
  <c r="I23" i="1"/>
  <c r="K23" i="1"/>
  <c r="I15" i="1"/>
  <c r="Q47" i="1"/>
  <c r="Q39" i="1"/>
  <c r="Q31" i="1"/>
  <c r="Q23" i="1"/>
  <c r="P15" i="1"/>
  <c r="Q15" i="1"/>
  <c r="K47" i="1"/>
  <c r="K39" i="1"/>
  <c r="K31" i="1"/>
  <c r="F15" i="1"/>
  <c r="K15" i="1"/>
  <c r="D7" i="1"/>
  <c r="Q7" i="1"/>
  <c r="P7" i="1"/>
  <c r="K7" i="1" l="1"/>
  <c r="F7" i="1"/>
</calcChain>
</file>

<file path=xl/sharedStrings.xml><?xml version="1.0" encoding="utf-8"?>
<sst xmlns="http://schemas.openxmlformats.org/spreadsheetml/2006/main" count="310" uniqueCount="94">
  <si>
    <t>Control</t>
  </si>
  <si>
    <t>n=</t>
  </si>
  <si>
    <t>Count</t>
  </si>
  <si>
    <t>Area (pixels^2)</t>
  </si>
  <si>
    <t>Area (um^2)</t>
  </si>
  <si>
    <t>Area (mm^2)</t>
  </si>
  <si>
    <t>Total_Pit_Area (um^2)</t>
  </si>
  <si>
    <t>Average_Size (um^2)</t>
  </si>
  <si>
    <t>Average_Size (mm^2)</t>
  </si>
  <si>
    <t>% Area</t>
  </si>
  <si>
    <t>Pit Frequency (pits/mm squared)</t>
  </si>
  <si>
    <t>Image</t>
  </si>
  <si>
    <t>Size Width (μm)</t>
  </si>
  <si>
    <t>Size Height (μm)</t>
  </si>
  <si>
    <t>Depth Of Measured Pit (μm)</t>
  </si>
  <si>
    <t>Depth (mm)</t>
  </si>
  <si>
    <t>Pitting Rate (mm/y)</t>
  </si>
  <si>
    <t>25M_1</t>
  </si>
  <si>
    <t>Pit</t>
  </si>
  <si>
    <t>20x</t>
  </si>
  <si>
    <t>25M_2</t>
  </si>
  <si>
    <t>25M_3</t>
  </si>
  <si>
    <t>AR_1</t>
  </si>
  <si>
    <t>AR_2</t>
  </si>
  <si>
    <t>AR_3</t>
  </si>
  <si>
    <r>
      <t xml:space="preserve">NB: </t>
    </r>
    <r>
      <rPr>
        <sz val="12"/>
        <color theme="1"/>
        <rFont val="Calibri"/>
        <family val="2"/>
        <scheme val="minor"/>
      </rPr>
      <t>Pit</t>
    </r>
  </si>
  <si>
    <t>Depth &gt; ca. 5 um</t>
  </si>
  <si>
    <t>Area &gt; 650 um^2</t>
  </si>
  <si>
    <t>96 dpi</t>
  </si>
  <si>
    <t>1 px = 0.264583333 mm</t>
  </si>
  <si>
    <t>264.583333 um</t>
  </si>
  <si>
    <t>2.26 pixels per um</t>
  </si>
  <si>
    <t>To convert pixel^2 to um^2</t>
  </si>
  <si>
    <t>Multiply by</t>
  </si>
  <si>
    <t>20x_Control_Day28_25M_1_3D Image_Pit_Roughness</t>
  </si>
  <si>
    <t>20x_Control_Day28_25M_1_3D Image_12_Roughness</t>
  </si>
  <si>
    <t>20x_Control_Day28_25M_1_3D Image_3_Roughness</t>
  </si>
  <si>
    <t>20x_Control_Day28_25M_1_3D Image_6_Roughness</t>
  </si>
  <si>
    <t>20x_Control_Day28_25M_1_3D Image_9_Roughness</t>
  </si>
  <si>
    <t>20x_Control_Day28_25M_2_3D Image_Pit_Roughness</t>
  </si>
  <si>
    <t>20x_Control_Day28_25M_2_3D Image_12_Roughness</t>
  </si>
  <si>
    <t>20x_Control_Day28_25M_2_3D Image_3_Roughness</t>
  </si>
  <si>
    <t>20x_Control_Day28_25M_2_3D Image_6_Roughness</t>
  </si>
  <si>
    <t>20x_Control_Day28_25M_2_3D Image_9_Roughness</t>
  </si>
  <si>
    <t>20x_Control_Day28_25M_3_3D Image_Pit_Roughness</t>
  </si>
  <si>
    <t>20x_Control_Day28_25M_3_3D Image_12_Roughness</t>
  </si>
  <si>
    <t>20x_Control_Day28_25M_3_3D Image_3_Roughness</t>
  </si>
  <si>
    <t>20x_Control_Day28_25M_3_3D Image_6_Roughness</t>
  </si>
  <si>
    <t>20x_Control_Day28_25M_3_3D Image_9_Roughness</t>
  </si>
  <si>
    <t>20x_Control_Day28_AR_1_3D Image_Pit_Roughness</t>
  </si>
  <si>
    <t>20x_Control_Day28_AR_1_3D Image_12_Roughness</t>
  </si>
  <si>
    <t>20x_Control_Day28_AR_1_3D Image_3_Roughness</t>
  </si>
  <si>
    <t>20x_Control_Day28_AR_1_3D Image_9_Roughness</t>
  </si>
  <si>
    <t>20x_Control_Day28_AR_1_3D Image_6_Roughness</t>
  </si>
  <si>
    <t>20x_Control_Day28_AR_2_3D Image_Pit_Roughness</t>
  </si>
  <si>
    <t>20x_Control_Day28_AR_2_3D Image_12_Roughness</t>
  </si>
  <si>
    <t>20x_Control_Day28_AR_2_3D Image_3_Roughness</t>
  </si>
  <si>
    <t>20x_Control_Day28_AR_2_3D Image_6_Roughness</t>
  </si>
  <si>
    <t>20x_Control_Day28_AR_2_3D Image_9_Roughness</t>
  </si>
  <si>
    <t>20x_Control_Day28_AR_3_3D Image_Pit_Roughness</t>
  </si>
  <si>
    <t>20x_Control_Day28_AR_3_3D Image_12_Roughness</t>
  </si>
  <si>
    <t>20x_Control_Day28_AR_3_3D Image_3_Roughness</t>
  </si>
  <si>
    <t>20x_Control_Day28_AR_3_3D Image_6_Roughness</t>
  </si>
  <si>
    <t>20x_Control_Day28_AR_3_3D Image_9_Roughness</t>
  </si>
  <si>
    <t>20x_Test_Day28_25M_1_3D Image_Pit_Roughness</t>
  </si>
  <si>
    <t>20x_Test_Day28_25M_1_3D Image_12_Roughness</t>
  </si>
  <si>
    <t>20x_Test_Day28_25M_1_3D Image_3_Roughness</t>
  </si>
  <si>
    <t>20x_Test_Day28_25M_1_3D Image_6_Roughness</t>
  </si>
  <si>
    <t>20x_Test_Day28_25M_1_3D Image_9_Roughness</t>
  </si>
  <si>
    <t>20x_Test_Day28_25M_2_3D Image_Pit_Roughness</t>
  </si>
  <si>
    <t>20x_Test_Day28_25M_2_3D Image_12_Roughness</t>
  </si>
  <si>
    <t>20x_Test_Day28_25M_2_3D Image_3_Roughness</t>
  </si>
  <si>
    <t>20x_Test_Day28_25M_2_3D Image_6_Roughness</t>
  </si>
  <si>
    <t>20x_Test_Day28_25M_2_3D Image_9_Roughness</t>
  </si>
  <si>
    <t>20x_Test_Day28_25M_3_3D Image_Pit_Roughness</t>
  </si>
  <si>
    <t>20x_Test_Day28_25M_3_3D Image_12_Roughness</t>
  </si>
  <si>
    <t>20x_Test_Day28_25M_3_3D Image_3_Roughness</t>
  </si>
  <si>
    <t>20x_Test_Day28_25M_3_3D Image_6_Roughness</t>
  </si>
  <si>
    <t>20x_Test_Day28_25M_3_3D Image_9_Roughness</t>
  </si>
  <si>
    <t>20x_Test_Day28_AR_1_3D Image_Pit_Roughness</t>
  </si>
  <si>
    <t>20x_Test_Day28_AR_1_3D Image_12_Roughness</t>
  </si>
  <si>
    <t>20x_Test_Day28_AR_1_3D Image_3_Roughness</t>
  </si>
  <si>
    <t>20x_Test_Day28_AR_1_3D Image_6_Roughness</t>
  </si>
  <si>
    <t>20x_Test_Day28_AR_1_3D Image_9_Roughness</t>
  </si>
  <si>
    <t>20x_Test_Day28_AR_2_3D Image_Pit_Roughness</t>
  </si>
  <si>
    <t>20x_Test_Day28_AR_2_3D Image_12_Roughness</t>
  </si>
  <si>
    <t>20x_Test_Day28_AR_2_3D Image_3_Roughness</t>
  </si>
  <si>
    <t>20x_Test_Day28_AR_2_3D Image_6_Roughness</t>
  </si>
  <si>
    <t>20x_Test_Day28_AR_2_3D Image_9_Roughness</t>
  </si>
  <si>
    <t>20x_Test_Day28_AR_3_3D Image_Pit_Roughness</t>
  </si>
  <si>
    <t>20x_Test_Day28_AR_3_3D Image_12_Roughness</t>
  </si>
  <si>
    <t>20x_Test_Day28_AR_3_3D Image_3_Roughness</t>
  </si>
  <si>
    <t>20x_Test_Day28_AR_3_3D Image_6_Roughness</t>
  </si>
  <si>
    <t>20x_Test_Day28_AR_3_3D Image_9_Roughness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</si>
</sst>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%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center"/>
    </xf>
    <xf numFmtId="0" fontId="0" fillId="2" borderId="5" xfId="0" applyFill="1" applyBorder="1"/>
    <xf numFmtId="0" fontId="0" fillId="0" borderId="1" xfId="0" applyBorder="1" applyAlignment="1">
      <alignment horizontal="center"/>
    </xf>
    <xf numFmtId="164" fontId="0" fillId="2" borderId="1" xfId="0" applyNumberFormat="1" applyFill="1" applyBorder="1"/>
    <xf numFmtId="0" fontId="0" fillId="0" borderId="12" xfId="0" applyBorder="1" applyAlignment="1">
      <alignment horizontal="center"/>
    </xf>
    <xf numFmtId="1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E6CC-D677-4AC6-A035-4DF336C672F1}">
  <dimension ref="A1:Q59"/>
  <sheetViews>
    <sheetView topLeftCell="A12" zoomScaleNormal="100" workbookViewId="0">
      <selection activeCell="O48" sqref="O48"/>
    </sheetView>
  </sheetViews>
  <sheetFormatPr defaultRowHeight="15" x14ac:dyDescent="0.25"/>
  <cols>
    <col min="2" max="2" width="2.85546875" bestFit="1" customWidth="1"/>
    <col min="3" max="3" width="10.85546875" bestFit="1" customWidth="1"/>
    <col min="4" max="4" width="13.28515625" bestFit="1" customWidth="1"/>
    <col min="5" max="6" width="17.140625" bestFit="1" customWidth="1"/>
    <col min="7" max="7" width="21.7109375" bestFit="1" customWidth="1"/>
    <col min="8" max="9" width="20.42578125" bestFit="1" customWidth="1"/>
    <col min="11" max="11" width="28.42578125" bestFit="1" customWidth="1"/>
    <col min="13" max="13" width="14.140625" bestFit="1" customWidth="1"/>
    <col min="14" max="14" width="14.42578125" bestFit="1" customWidth="1"/>
    <col min="15" max="15" width="24.5703125" bestFit="1" customWidth="1"/>
    <col min="16" max="16" width="10.85546875" bestFit="1" customWidth="1"/>
    <col min="17" max="17" width="17.140625" bestFit="1" customWidth="1"/>
  </cols>
  <sheetData>
    <row r="1" spans="1:17" ht="15.75" thickBot="1" x14ac:dyDescent="0.3">
      <c r="A1" s="7" t="s">
        <v>0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1" t="s">
        <v>10</v>
      </c>
      <c r="L1" s="1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</row>
    <row r="2" spans="1:17" ht="15.75" thickBot="1" x14ac:dyDescent="0.3">
      <c r="A2" s="30" t="s">
        <v>17</v>
      </c>
      <c r="B2" s="7">
        <v>1</v>
      </c>
      <c r="C2">
        <v>5</v>
      </c>
      <c r="D2">
        <f>1556*1189</f>
        <v>1850084</v>
      </c>
      <c r="E2">
        <f>688.49*526.1</f>
        <v>362214.58900000004</v>
      </c>
      <c r="F2">
        <f>E2/1000000</f>
        <v>0.36221458900000003</v>
      </c>
      <c r="G2">
        <v>6099.5079999999998</v>
      </c>
      <c r="H2">
        <v>1219.902</v>
      </c>
      <c r="I2">
        <f>H2/1000000</f>
        <v>1.2199020000000001E-3</v>
      </c>
      <c r="J2">
        <v>1.6839999999999999</v>
      </c>
      <c r="K2">
        <f>C2/F2</f>
        <v>13.80397187701349</v>
      </c>
      <c r="L2" s="5" t="s">
        <v>18</v>
      </c>
      <c r="O2" s="17">
        <v>40.478999999999999</v>
      </c>
      <c r="P2">
        <f>O2/1000</f>
        <v>4.0479000000000001E-2</v>
      </c>
      <c r="Q2">
        <f>(P2*365)/28</f>
        <v>0.52767267857142863</v>
      </c>
    </row>
    <row r="3" spans="1:17" ht="15.75" thickBot="1" x14ac:dyDescent="0.3">
      <c r="A3" s="31"/>
      <c r="B3" s="7">
        <v>2</v>
      </c>
      <c r="C3">
        <v>1</v>
      </c>
      <c r="D3">
        <f>1572*1214</f>
        <v>1908408</v>
      </c>
      <c r="E3">
        <f>695.57*537.17</f>
        <v>373639.33689999999</v>
      </c>
      <c r="F3">
        <f t="shared" ref="F3:F6" si="0">E3/1000000</f>
        <v>0.37363933690000001</v>
      </c>
      <c r="G3">
        <v>2226.8670000000002</v>
      </c>
      <c r="H3">
        <v>2226.8670000000002</v>
      </c>
      <c r="I3">
        <f t="shared" ref="I3:I6" si="1">H3/1000000</f>
        <v>2.226867E-3</v>
      </c>
      <c r="J3">
        <v>0.59599999999999997</v>
      </c>
      <c r="K3">
        <f t="shared" ref="K3:K6" si="2">C3/F3</f>
        <v>2.6763777291137782</v>
      </c>
      <c r="L3" s="5">
        <v>12</v>
      </c>
      <c r="O3" s="17">
        <v>42.859000000000002</v>
      </c>
      <c r="P3">
        <f t="shared" ref="P3:P6" si="3">O3/1000</f>
        <v>4.2859000000000001E-2</v>
      </c>
      <c r="Q3">
        <f t="shared" ref="Q3:Q6" si="4">(P3*365)/28</f>
        <v>0.5586976785714286</v>
      </c>
    </row>
    <row r="4" spans="1:17" ht="15.75" thickBot="1" x14ac:dyDescent="0.3">
      <c r="A4" s="31"/>
      <c r="B4" s="7">
        <v>3</v>
      </c>
      <c r="C4">
        <v>0</v>
      </c>
      <c r="D4">
        <f>1581*1194</f>
        <v>1887714</v>
      </c>
      <c r="E4">
        <f>699.56*528.32</f>
        <v>369591.5392</v>
      </c>
      <c r="F4">
        <f t="shared" si="0"/>
        <v>0.36959153919999999</v>
      </c>
      <c r="G4">
        <v>0</v>
      </c>
      <c r="H4">
        <v>0</v>
      </c>
      <c r="I4">
        <f t="shared" si="1"/>
        <v>0</v>
      </c>
      <c r="J4">
        <v>0</v>
      </c>
      <c r="K4">
        <f t="shared" si="2"/>
        <v>0</v>
      </c>
      <c r="L4" s="5">
        <v>3</v>
      </c>
      <c r="O4" s="17">
        <v>15.342000000000001</v>
      </c>
      <c r="P4">
        <f t="shared" si="3"/>
        <v>1.5342E-2</v>
      </c>
      <c r="Q4">
        <f t="shared" si="4"/>
        <v>0.19999392857142856</v>
      </c>
    </row>
    <row r="5" spans="1:17" ht="15.75" thickBot="1" x14ac:dyDescent="0.3">
      <c r="A5" s="31"/>
      <c r="B5" s="7">
        <v>4</v>
      </c>
      <c r="C5">
        <v>0</v>
      </c>
      <c r="D5">
        <f>1579*1220</f>
        <v>1926380</v>
      </c>
      <c r="E5">
        <f>698.67*539.82</f>
        <v>377156.03940000001</v>
      </c>
      <c r="F5">
        <f t="shared" si="0"/>
        <v>0.37715603940000003</v>
      </c>
      <c r="G5">
        <v>0</v>
      </c>
      <c r="H5">
        <v>0</v>
      </c>
      <c r="I5">
        <f t="shared" si="1"/>
        <v>0</v>
      </c>
      <c r="J5">
        <v>0</v>
      </c>
      <c r="K5">
        <f t="shared" si="2"/>
        <v>0</v>
      </c>
      <c r="L5" s="5">
        <v>6</v>
      </c>
      <c r="O5" s="17">
        <v>24.687999999999999</v>
      </c>
      <c r="P5">
        <f t="shared" si="3"/>
        <v>2.4687999999999998E-2</v>
      </c>
      <c r="Q5">
        <f t="shared" si="4"/>
        <v>0.32182571428571427</v>
      </c>
    </row>
    <row r="6" spans="1:17" ht="15.75" thickBot="1" x14ac:dyDescent="0.3">
      <c r="A6" s="32"/>
      <c r="B6" s="7">
        <v>5</v>
      </c>
      <c r="C6">
        <v>0</v>
      </c>
      <c r="D6">
        <f>1552*1197</f>
        <v>1857744</v>
      </c>
      <c r="E6">
        <f>686.72*529.64</f>
        <v>363714.38079999998</v>
      </c>
      <c r="F6">
        <f t="shared" si="0"/>
        <v>0.36371438079999996</v>
      </c>
      <c r="G6">
        <v>0</v>
      </c>
      <c r="H6">
        <v>0</v>
      </c>
      <c r="I6">
        <f t="shared" si="1"/>
        <v>0</v>
      </c>
      <c r="J6">
        <v>0</v>
      </c>
      <c r="K6">
        <f t="shared" si="2"/>
        <v>0</v>
      </c>
      <c r="L6" s="5">
        <v>9</v>
      </c>
      <c r="O6" s="17">
        <v>28.475999999999999</v>
      </c>
      <c r="P6">
        <f t="shared" si="3"/>
        <v>2.8475999999999998E-2</v>
      </c>
      <c r="Q6">
        <f t="shared" si="4"/>
        <v>0.37120499999999995</v>
      </c>
    </row>
    <row r="7" spans="1:17" ht="15.75" thickBot="1" x14ac:dyDescent="0.3">
      <c r="A7" s="7" t="s">
        <v>19</v>
      </c>
      <c r="B7" s="4"/>
      <c r="C7" s="6">
        <f>AVERAGE(C2:C6)</f>
        <v>1.2</v>
      </c>
      <c r="D7" s="4">
        <f t="shared" ref="D7:H7" si="5">AVERAGE(D2:D6)</f>
        <v>1886066</v>
      </c>
      <c r="E7" s="4">
        <f t="shared" si="5"/>
        <v>369263.17706000002</v>
      </c>
      <c r="F7" s="4">
        <f>AVERAGE(F2:F6)</f>
        <v>0.36926317706</v>
      </c>
      <c r="G7" s="4">
        <f t="shared" si="5"/>
        <v>1665.2750000000001</v>
      </c>
      <c r="H7" s="4">
        <f t="shared" si="5"/>
        <v>689.35380000000009</v>
      </c>
      <c r="I7" s="4">
        <f>AVERAGE(I2:I6)</f>
        <v>6.8935380000000003E-4</v>
      </c>
      <c r="J7" s="4">
        <f>AVERAGE(J2:J6)</f>
        <v>0.45599999999999996</v>
      </c>
      <c r="K7" s="4">
        <f>AVERAGE(K2:K6)</f>
        <v>3.2960699212254538</v>
      </c>
      <c r="M7" s="4" t="e">
        <f t="shared" ref="M7" si="6">AVERAGE(M2:M6)</f>
        <v>#DIV/0!</v>
      </c>
      <c r="N7" s="4" t="e">
        <f t="shared" ref="N7" si="7">AVERAGE(N2:N6)</f>
        <v>#DIV/0!</v>
      </c>
      <c r="O7" s="4">
        <f t="shared" ref="O7" si="8">AVERAGE(O2:O6)</f>
        <v>30.3688</v>
      </c>
      <c r="P7" s="4">
        <f t="shared" ref="P7" si="9">AVERAGE(P2:P6)</f>
        <v>3.0368799999999994E-2</v>
      </c>
      <c r="Q7" s="4">
        <f t="shared" ref="Q7" si="10">AVERAGE(Q2:Q6)</f>
        <v>0.39587899999999998</v>
      </c>
    </row>
    <row r="8" spans="1:17" ht="15.75" thickBot="1" x14ac:dyDescent="0.3"/>
    <row r="9" spans="1:17" ht="15.75" thickBot="1" x14ac:dyDescent="0.3">
      <c r="A9" s="7" t="s">
        <v>0</v>
      </c>
      <c r="B9" s="4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2" t="s">
        <v>7</v>
      </c>
      <c r="I9" s="2" t="s">
        <v>8</v>
      </c>
      <c r="J9" s="3" t="s">
        <v>9</v>
      </c>
      <c r="K9" s="1" t="s">
        <v>10</v>
      </c>
      <c r="M9" s="8" t="s">
        <v>12</v>
      </c>
      <c r="N9" s="8" t="s">
        <v>13</v>
      </c>
      <c r="O9" s="8" t="s">
        <v>14</v>
      </c>
      <c r="P9" s="8" t="s">
        <v>15</v>
      </c>
      <c r="Q9" s="8" t="s">
        <v>16</v>
      </c>
    </row>
    <row r="10" spans="1:17" ht="15.75" thickBot="1" x14ac:dyDescent="0.3">
      <c r="A10" s="30" t="s">
        <v>20</v>
      </c>
      <c r="B10" s="7">
        <v>1</v>
      </c>
      <c r="C10">
        <v>6</v>
      </c>
      <c r="D10">
        <f>1543*1208</f>
        <v>1863944</v>
      </c>
      <c r="E10">
        <f>682.74*534.51</f>
        <v>364931.35739999998</v>
      </c>
      <c r="F10">
        <f>E10/1000000</f>
        <v>0.36493135739999999</v>
      </c>
      <c r="G10">
        <v>5479.6509999999998</v>
      </c>
      <c r="H10">
        <v>913.27499999999998</v>
      </c>
      <c r="I10">
        <f>H10/1000000</f>
        <v>9.1327499999999996E-4</v>
      </c>
      <c r="J10">
        <v>1.502</v>
      </c>
      <c r="K10">
        <f>C10/F10</f>
        <v>16.441448174658834</v>
      </c>
      <c r="O10" s="17">
        <v>62.478999999999999</v>
      </c>
      <c r="P10">
        <f>O10/1000</f>
        <v>6.2479E-2</v>
      </c>
      <c r="Q10">
        <f>(P10*365)/28</f>
        <v>0.81445839285714283</v>
      </c>
    </row>
    <row r="11" spans="1:17" ht="15.75" thickBot="1" x14ac:dyDescent="0.3">
      <c r="A11" s="31"/>
      <c r="B11" s="7">
        <v>2</v>
      </c>
      <c r="C11">
        <v>0</v>
      </c>
      <c r="D11">
        <f>1587*1200</f>
        <v>1904400</v>
      </c>
      <c r="E11">
        <f>702.21*530.97</f>
        <v>372852.44370000006</v>
      </c>
      <c r="F11">
        <f t="shared" ref="F11:F14" si="11">E11/1000000</f>
        <v>0.37285244370000004</v>
      </c>
      <c r="G11">
        <v>0</v>
      </c>
      <c r="H11">
        <v>0</v>
      </c>
      <c r="I11">
        <f t="shared" ref="I11:I14" si="12">H11/1000000</f>
        <v>0</v>
      </c>
      <c r="J11">
        <v>0</v>
      </c>
      <c r="K11">
        <f t="shared" ref="K11:K14" si="13">C11/F11</f>
        <v>0</v>
      </c>
      <c r="O11" s="17">
        <v>12.291</v>
      </c>
      <c r="P11">
        <f t="shared" ref="P11:P14" si="14">O11/1000</f>
        <v>1.2291E-2</v>
      </c>
      <c r="Q11">
        <f t="shared" ref="Q11:Q14" si="15">(P11*365)/28</f>
        <v>0.16022196428571428</v>
      </c>
    </row>
    <row r="12" spans="1:17" ht="15.75" thickBot="1" x14ac:dyDescent="0.3">
      <c r="A12" s="31"/>
      <c r="B12" s="7">
        <v>3</v>
      </c>
      <c r="C12">
        <v>0</v>
      </c>
      <c r="D12">
        <f>1588*1223</f>
        <v>1942124</v>
      </c>
      <c r="E12">
        <f>702.65*541.15</f>
        <v>380239.04749999999</v>
      </c>
      <c r="F12">
        <f t="shared" si="11"/>
        <v>0.38023904749999998</v>
      </c>
      <c r="G12">
        <v>0</v>
      </c>
      <c r="H12">
        <v>0</v>
      </c>
      <c r="I12">
        <f t="shared" si="12"/>
        <v>0</v>
      </c>
      <c r="J12">
        <v>0</v>
      </c>
      <c r="K12">
        <f t="shared" si="13"/>
        <v>0</v>
      </c>
      <c r="O12" s="17">
        <v>17.273</v>
      </c>
      <c r="P12">
        <f t="shared" si="14"/>
        <v>1.7273E-2</v>
      </c>
      <c r="Q12">
        <f t="shared" si="15"/>
        <v>0.22516589285714286</v>
      </c>
    </row>
    <row r="13" spans="1:17" ht="15.75" thickBot="1" x14ac:dyDescent="0.3">
      <c r="A13" s="31"/>
      <c r="B13" s="7">
        <v>4</v>
      </c>
      <c r="C13">
        <v>0</v>
      </c>
      <c r="D13">
        <f>1591*1203</f>
        <v>1913973</v>
      </c>
      <c r="E13">
        <f>703.98*532.3</f>
        <v>374728.554</v>
      </c>
      <c r="F13">
        <f t="shared" si="11"/>
        <v>0.37472855399999999</v>
      </c>
      <c r="G13">
        <v>0</v>
      </c>
      <c r="H13">
        <v>0</v>
      </c>
      <c r="I13">
        <f t="shared" si="12"/>
        <v>0</v>
      </c>
      <c r="J13">
        <v>0</v>
      </c>
      <c r="K13">
        <f t="shared" si="13"/>
        <v>0</v>
      </c>
      <c r="O13" s="17">
        <v>14.725</v>
      </c>
      <c r="P13">
        <f t="shared" si="14"/>
        <v>1.4725E-2</v>
      </c>
      <c r="Q13">
        <f t="shared" si="15"/>
        <v>0.19195089285714287</v>
      </c>
    </row>
    <row r="14" spans="1:17" ht="15.75" thickBot="1" x14ac:dyDescent="0.3">
      <c r="A14" s="32"/>
      <c r="B14" s="7">
        <v>5</v>
      </c>
      <c r="C14">
        <v>0</v>
      </c>
      <c r="D14">
        <f>1589*1229</f>
        <v>1952881</v>
      </c>
      <c r="E14">
        <f>703.1*543.8</f>
        <v>382345.77999999997</v>
      </c>
      <c r="F14">
        <f t="shared" si="11"/>
        <v>0.38234577999999997</v>
      </c>
      <c r="G14">
        <v>0</v>
      </c>
      <c r="H14">
        <v>0</v>
      </c>
      <c r="I14">
        <f t="shared" si="12"/>
        <v>0</v>
      </c>
      <c r="J14">
        <v>0</v>
      </c>
      <c r="K14">
        <f t="shared" si="13"/>
        <v>0</v>
      </c>
      <c r="O14" s="17">
        <v>26.91</v>
      </c>
      <c r="P14">
        <f t="shared" si="14"/>
        <v>2.691E-2</v>
      </c>
      <c r="Q14">
        <f t="shared" si="15"/>
        <v>0.35079107142857147</v>
      </c>
    </row>
    <row r="15" spans="1:17" ht="15.75" thickBot="1" x14ac:dyDescent="0.3">
      <c r="A15" s="7" t="s">
        <v>19</v>
      </c>
      <c r="B15" s="4"/>
      <c r="C15" s="6">
        <f>AVERAGE(C10:C14)</f>
        <v>1.2</v>
      </c>
      <c r="D15" s="4">
        <f t="shared" ref="D15" si="16">AVERAGE(D10:D14)</f>
        <v>1915464.4</v>
      </c>
      <c r="E15" s="4">
        <f t="shared" ref="E15" si="17">AVERAGE(E10:E14)</f>
        <v>375019.43652000005</v>
      </c>
      <c r="F15" s="4">
        <f>AVERAGE(F10:F14)</f>
        <v>0.37501943651999997</v>
      </c>
      <c r="G15" s="4">
        <f t="shared" ref="G15" si="18">AVERAGE(G10:G14)</f>
        <v>1095.9302</v>
      </c>
      <c r="H15" s="4">
        <f t="shared" ref="H15" si="19">AVERAGE(H10:H14)</f>
        <v>182.655</v>
      </c>
      <c r="I15" s="4">
        <f>AVERAGE(I10:I14)</f>
        <v>1.8265499999999999E-4</v>
      </c>
      <c r="J15" s="4">
        <f>AVERAGE(J10:J14)</f>
        <v>0.3004</v>
      </c>
      <c r="K15" s="4">
        <f>AVERAGE(K10:K14)</f>
        <v>3.288289634931767</v>
      </c>
      <c r="M15" s="4" t="e">
        <f t="shared" ref="M15" si="20">AVERAGE(M10:M14)</f>
        <v>#DIV/0!</v>
      </c>
      <c r="N15" s="4" t="e">
        <f t="shared" ref="N15" si="21">AVERAGE(N10:N14)</f>
        <v>#DIV/0!</v>
      </c>
      <c r="O15" s="4">
        <f t="shared" ref="O15" si="22">AVERAGE(O10:O14)</f>
        <v>26.735599999999998</v>
      </c>
      <c r="P15" s="4">
        <f t="shared" ref="P15" si="23">AVERAGE(P10:P14)</f>
        <v>2.6735599999999998E-2</v>
      </c>
      <c r="Q15" s="4">
        <f t="shared" ref="Q15" si="24">AVERAGE(Q10:Q14)</f>
        <v>0.34851764285714293</v>
      </c>
    </row>
    <row r="16" spans="1:17" ht="15.75" thickBot="1" x14ac:dyDescent="0.3"/>
    <row r="17" spans="1:17" ht="15.75" thickBot="1" x14ac:dyDescent="0.3">
      <c r="A17" s="7" t="s">
        <v>0</v>
      </c>
      <c r="B17" s="4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2" t="s">
        <v>7</v>
      </c>
      <c r="I17" s="2" t="s">
        <v>8</v>
      </c>
      <c r="J17" s="3" t="s">
        <v>9</v>
      </c>
      <c r="K17" s="1" t="s">
        <v>10</v>
      </c>
      <c r="M17" s="8" t="s">
        <v>12</v>
      </c>
      <c r="N17" s="8" t="s">
        <v>13</v>
      </c>
      <c r="O17" s="8" t="s">
        <v>14</v>
      </c>
      <c r="P17" s="8" t="s">
        <v>15</v>
      </c>
      <c r="Q17" s="8" t="s">
        <v>16</v>
      </c>
    </row>
    <row r="18" spans="1:17" ht="15.75" thickBot="1" x14ac:dyDescent="0.3">
      <c r="A18" s="30" t="s">
        <v>21</v>
      </c>
      <c r="B18" s="7">
        <v>1</v>
      </c>
      <c r="C18">
        <v>11</v>
      </c>
      <c r="D18">
        <f>1589*1214</f>
        <v>1929046</v>
      </c>
      <c r="E18">
        <f>703.1*537.17</f>
        <v>377684.22699999996</v>
      </c>
      <c r="F18">
        <f>E18/1000000</f>
        <v>0.37768422699999993</v>
      </c>
      <c r="G18">
        <v>23873.915000000001</v>
      </c>
      <c r="H18">
        <v>2170.3560000000002</v>
      </c>
      <c r="I18">
        <f>H18/1000000</f>
        <v>2.170356E-3</v>
      </c>
      <c r="J18">
        <v>6.3209999999999997</v>
      </c>
      <c r="K18">
        <f>C18/F18</f>
        <v>29.124859376242899</v>
      </c>
      <c r="O18" s="17">
        <v>52.832999999999998</v>
      </c>
      <c r="P18">
        <f>O18/1000</f>
        <v>5.2832999999999998E-2</v>
      </c>
      <c r="Q18">
        <f>(P18*365)/28</f>
        <v>0.68871589285714285</v>
      </c>
    </row>
    <row r="19" spans="1:17" ht="15.75" thickBot="1" x14ac:dyDescent="0.3">
      <c r="A19" s="31"/>
      <c r="B19" s="7">
        <v>2</v>
      </c>
      <c r="C19">
        <v>6</v>
      </c>
      <c r="D19">
        <f>1585*1219</f>
        <v>1932115</v>
      </c>
      <c r="E19">
        <f>701.33*539.38</f>
        <v>378283.37540000002</v>
      </c>
      <c r="F19">
        <f t="shared" ref="F19:F22" si="25">E19/1000000</f>
        <v>0.37828337540000001</v>
      </c>
      <c r="G19">
        <v>16087.516</v>
      </c>
      <c r="H19">
        <v>2681.2530000000002</v>
      </c>
      <c r="I19">
        <f t="shared" ref="I19:I22" si="26">H19/1000000</f>
        <v>2.6812530000000002E-3</v>
      </c>
      <c r="J19">
        <v>4.2530000000000001</v>
      </c>
      <c r="K19">
        <f t="shared" ref="K19:K22" si="27">C19/F19</f>
        <v>15.861125257369689</v>
      </c>
      <c r="O19" s="17">
        <v>34.098999999999997</v>
      </c>
      <c r="P19">
        <f t="shared" ref="P19:P22" si="28">O19/1000</f>
        <v>3.4098999999999997E-2</v>
      </c>
      <c r="Q19">
        <f t="shared" ref="Q19:Q22" si="29">(P19*365)/28</f>
        <v>0.44450482142857134</v>
      </c>
    </row>
    <row r="20" spans="1:17" ht="15.75" thickBot="1" x14ac:dyDescent="0.3">
      <c r="A20" s="31"/>
      <c r="B20" s="7">
        <v>3</v>
      </c>
      <c r="C20">
        <v>9</v>
      </c>
      <c r="D20">
        <f>1593*1223</f>
        <v>1948239</v>
      </c>
      <c r="E20">
        <f>704.87*541.15</f>
        <v>381440.40049999999</v>
      </c>
      <c r="F20">
        <f t="shared" si="25"/>
        <v>0.3814404005</v>
      </c>
      <c r="G20">
        <v>31480.188999999998</v>
      </c>
      <c r="H20">
        <v>3497.799</v>
      </c>
      <c r="I20">
        <f t="shared" si="26"/>
        <v>3.4977989999999998E-3</v>
      </c>
      <c r="J20">
        <v>8.2530000000000001</v>
      </c>
      <c r="K20">
        <f t="shared" si="27"/>
        <v>23.594773883947827</v>
      </c>
      <c r="O20" s="17">
        <v>40.936999999999998</v>
      </c>
      <c r="P20">
        <f t="shared" si="28"/>
        <v>4.0936999999999994E-2</v>
      </c>
      <c r="Q20">
        <f t="shared" si="29"/>
        <v>0.53364303571428562</v>
      </c>
    </row>
    <row r="21" spans="1:17" ht="15.75" thickBot="1" x14ac:dyDescent="0.3">
      <c r="A21" s="31"/>
      <c r="B21" s="7">
        <v>4</v>
      </c>
      <c r="C21">
        <v>3</v>
      </c>
      <c r="D21">
        <f>1575*1210</f>
        <v>1905750</v>
      </c>
      <c r="E21">
        <f>696.9*535.4</f>
        <v>373120.25999999995</v>
      </c>
      <c r="F21">
        <f t="shared" si="25"/>
        <v>0.37312025999999993</v>
      </c>
      <c r="G21">
        <v>7844.7420000000002</v>
      </c>
      <c r="H21">
        <v>2614.9140000000002</v>
      </c>
      <c r="I21">
        <f t="shared" si="26"/>
        <v>2.6149140000000003E-3</v>
      </c>
      <c r="J21">
        <v>2.1019999999999999</v>
      </c>
      <c r="K21">
        <f t="shared" si="27"/>
        <v>8.0403031451575444</v>
      </c>
      <c r="O21" s="17">
        <v>42.033999999999999</v>
      </c>
      <c r="P21">
        <f t="shared" si="28"/>
        <v>4.2034000000000002E-2</v>
      </c>
      <c r="Q21">
        <f t="shared" si="29"/>
        <v>0.54794321428571435</v>
      </c>
    </row>
    <row r="22" spans="1:17" ht="15.75" thickBot="1" x14ac:dyDescent="0.3">
      <c r="A22" s="32"/>
      <c r="B22" s="7">
        <v>5</v>
      </c>
      <c r="C22">
        <v>0</v>
      </c>
      <c r="D22">
        <f>1593*1166</f>
        <v>1857438</v>
      </c>
      <c r="E22">
        <f>704.87*515.93</f>
        <v>363663.57909999997</v>
      </c>
      <c r="F22">
        <f t="shared" si="25"/>
        <v>0.36366357909999997</v>
      </c>
      <c r="G22">
        <v>0</v>
      </c>
      <c r="H22">
        <v>0</v>
      </c>
      <c r="I22">
        <f t="shared" si="26"/>
        <v>0</v>
      </c>
      <c r="J22">
        <v>0</v>
      </c>
      <c r="K22">
        <f t="shared" si="27"/>
        <v>0</v>
      </c>
      <c r="O22" s="17">
        <v>15.936</v>
      </c>
      <c r="P22">
        <f t="shared" si="28"/>
        <v>1.5935999999999999E-2</v>
      </c>
      <c r="Q22">
        <f t="shared" si="29"/>
        <v>0.20773714285714284</v>
      </c>
    </row>
    <row r="23" spans="1:17" ht="15.75" thickBot="1" x14ac:dyDescent="0.3">
      <c r="A23" s="7" t="s">
        <v>19</v>
      </c>
      <c r="B23" s="4"/>
      <c r="C23" s="6">
        <f>AVERAGE(C18:C22)</f>
        <v>5.8</v>
      </c>
      <c r="D23" s="4">
        <f t="shared" ref="D23" si="30">AVERAGE(D18:D22)</f>
        <v>1914517.6</v>
      </c>
      <c r="E23" s="4">
        <f t="shared" ref="E23" si="31">AVERAGE(E18:E22)</f>
        <v>374838.36839999998</v>
      </c>
      <c r="F23" s="4">
        <f>AVERAGE(F18:F22)</f>
        <v>0.37483836839999995</v>
      </c>
      <c r="G23" s="4">
        <f t="shared" ref="G23" si="32">AVERAGE(G18:G22)</f>
        <v>15857.272399999998</v>
      </c>
      <c r="H23" s="4">
        <f t="shared" ref="H23" si="33">AVERAGE(H18:H22)</f>
        <v>2192.8643999999999</v>
      </c>
      <c r="I23" s="4">
        <f>AVERAGE(I18:I22)</f>
        <v>2.1928643999999998E-3</v>
      </c>
      <c r="J23" s="4">
        <f>AVERAGE(J18:J22)</f>
        <v>4.1857999999999995</v>
      </c>
      <c r="K23" s="4">
        <f>AVERAGE(K18:K22)</f>
        <v>15.32421233254359</v>
      </c>
      <c r="M23" s="4" t="e">
        <f t="shared" ref="M23" si="34">AVERAGE(M18:M22)</f>
        <v>#DIV/0!</v>
      </c>
      <c r="N23" s="4" t="e">
        <f t="shared" ref="N23" si="35">AVERAGE(N18:N22)</f>
        <v>#DIV/0!</v>
      </c>
      <c r="O23" s="4">
        <f t="shared" ref="O23" si="36">AVERAGE(O18:O22)</f>
        <v>37.1678</v>
      </c>
      <c r="P23" s="4">
        <f t="shared" ref="P23" si="37">AVERAGE(P18:P22)</f>
        <v>3.7167799999999994E-2</v>
      </c>
      <c r="Q23" s="4">
        <f t="shared" ref="Q23" si="38">AVERAGE(Q18:Q22)</f>
        <v>0.48450882142857143</v>
      </c>
    </row>
    <row r="24" spans="1:17" ht="15.75" thickBot="1" x14ac:dyDescent="0.3">
      <c r="H24">
        <f>AVERAGE(H2:H6,H10:H14,H18:H22)</f>
        <v>1021.6244000000002</v>
      </c>
      <c r="O24">
        <f>AVERAGE(O2:O6,O10:O14,O18:O22)</f>
        <v>31.424066666666665</v>
      </c>
    </row>
    <row r="25" spans="1:17" ht="15.75" thickBot="1" x14ac:dyDescent="0.3">
      <c r="A25" s="7" t="s">
        <v>0</v>
      </c>
      <c r="B25" s="4" t="s">
        <v>1</v>
      </c>
      <c r="C25" s="1" t="s">
        <v>2</v>
      </c>
      <c r="D25" s="1" t="s">
        <v>3</v>
      </c>
      <c r="E25" s="1" t="s">
        <v>4</v>
      </c>
      <c r="F25" s="1" t="s">
        <v>5</v>
      </c>
      <c r="G25" s="1" t="s">
        <v>6</v>
      </c>
      <c r="H25" s="2" t="s">
        <v>7</v>
      </c>
      <c r="I25" s="2" t="s">
        <v>8</v>
      </c>
      <c r="J25" s="3" t="s">
        <v>9</v>
      </c>
      <c r="K25" s="1" t="s">
        <v>10</v>
      </c>
      <c r="M25" s="8" t="s">
        <v>12</v>
      </c>
      <c r="N25" s="8" t="s">
        <v>13</v>
      </c>
      <c r="O25" s="8" t="s">
        <v>14</v>
      </c>
      <c r="P25" s="8" t="s">
        <v>15</v>
      </c>
      <c r="Q25" s="8" t="s">
        <v>16</v>
      </c>
    </row>
    <row r="26" spans="1:17" ht="15.75" thickBot="1" x14ac:dyDescent="0.3">
      <c r="A26" s="30" t="s">
        <v>22</v>
      </c>
      <c r="B26" s="7">
        <v>1</v>
      </c>
      <c r="C26">
        <v>17</v>
      </c>
      <c r="D26">
        <f>1572*1197</f>
        <v>1881684</v>
      </c>
      <c r="E26">
        <f>695.57*529.64</f>
        <v>368401.6948</v>
      </c>
      <c r="F26">
        <f>E26/1000000</f>
        <v>0.36840169480000001</v>
      </c>
      <c r="G26">
        <v>24501.014999999999</v>
      </c>
      <c r="H26">
        <v>1441.2360000000001</v>
      </c>
      <c r="I26">
        <f>H26/1000000</f>
        <v>1.441236E-3</v>
      </c>
      <c r="J26">
        <v>6.6509999999999998</v>
      </c>
      <c r="K26">
        <f>C26/F26</f>
        <v>46.145281739892795</v>
      </c>
      <c r="O26" s="17">
        <v>95.311000000000007</v>
      </c>
      <c r="P26">
        <f>O26/1000</f>
        <v>9.5311000000000007E-2</v>
      </c>
      <c r="Q26">
        <f>(P26*365)/28</f>
        <v>1.2424469642857143</v>
      </c>
    </row>
    <row r="27" spans="1:17" ht="15.75" thickBot="1" x14ac:dyDescent="0.3">
      <c r="A27" s="31"/>
      <c r="B27" s="7">
        <v>2</v>
      </c>
      <c r="C27">
        <v>1</v>
      </c>
      <c r="D27">
        <f>1591*1225</f>
        <v>1948975</v>
      </c>
      <c r="E27">
        <f>703.98*542.03</f>
        <v>381578.2794</v>
      </c>
      <c r="F27">
        <f t="shared" ref="F27:F30" si="39">E27/1000000</f>
        <v>0.3815782794</v>
      </c>
      <c r="G27">
        <v>1485.0350000000001</v>
      </c>
      <c r="H27">
        <v>1485.0350000000001</v>
      </c>
      <c r="I27">
        <f t="shared" ref="I27:I30" si="40">H27/1000000</f>
        <v>1.485035E-3</v>
      </c>
      <c r="J27">
        <v>0.38900000000000001</v>
      </c>
      <c r="K27">
        <f t="shared" ref="K27:K30" si="41">C27/F27</f>
        <v>2.6206942427970916</v>
      </c>
      <c r="O27" s="17">
        <v>26.265999999999998</v>
      </c>
      <c r="P27">
        <f t="shared" ref="P27:P30" si="42">O27/1000</f>
        <v>2.6265999999999998E-2</v>
      </c>
      <c r="Q27">
        <f t="shared" ref="Q27:Q30" si="43">(P27*365)/28</f>
        <v>0.34239607142857142</v>
      </c>
    </row>
    <row r="28" spans="1:17" ht="15.75" thickBot="1" x14ac:dyDescent="0.3">
      <c r="A28" s="31"/>
      <c r="B28" s="7">
        <v>3</v>
      </c>
      <c r="C28">
        <v>0</v>
      </c>
      <c r="D28">
        <f>1615*1226</f>
        <v>1979990</v>
      </c>
      <c r="E28">
        <f>714.6*542.48</f>
        <v>387656.20800000004</v>
      </c>
      <c r="F28">
        <f t="shared" si="39"/>
        <v>0.38765620800000006</v>
      </c>
      <c r="G28">
        <v>0</v>
      </c>
      <c r="H28">
        <v>0</v>
      </c>
      <c r="I28">
        <f t="shared" si="40"/>
        <v>0</v>
      </c>
      <c r="J28">
        <v>0</v>
      </c>
      <c r="K28">
        <f t="shared" si="41"/>
        <v>0</v>
      </c>
      <c r="O28" s="17">
        <v>12.079000000000001</v>
      </c>
      <c r="P28">
        <f t="shared" si="42"/>
        <v>1.2079000000000001E-2</v>
      </c>
      <c r="Q28">
        <f t="shared" si="43"/>
        <v>0.15745839285714289</v>
      </c>
    </row>
    <row r="29" spans="1:17" ht="15.75" thickBot="1" x14ac:dyDescent="0.3">
      <c r="A29" s="31"/>
      <c r="B29" s="7">
        <v>4</v>
      </c>
      <c r="C29">
        <v>0</v>
      </c>
      <c r="D29">
        <f>1568*1212</f>
        <v>1900416</v>
      </c>
      <c r="E29">
        <f>693.8*536.28</f>
        <v>372071.06399999995</v>
      </c>
      <c r="F29">
        <f t="shared" si="39"/>
        <v>0.37207106399999995</v>
      </c>
      <c r="G29">
        <v>0</v>
      </c>
      <c r="H29">
        <v>0</v>
      </c>
      <c r="I29">
        <f t="shared" si="40"/>
        <v>0</v>
      </c>
      <c r="J29">
        <v>0</v>
      </c>
      <c r="K29">
        <f t="shared" si="41"/>
        <v>0</v>
      </c>
      <c r="O29" s="17">
        <v>44.701000000000001</v>
      </c>
      <c r="P29">
        <f t="shared" si="42"/>
        <v>4.4700999999999998E-2</v>
      </c>
      <c r="Q29">
        <f t="shared" si="43"/>
        <v>0.58270946428571424</v>
      </c>
    </row>
    <row r="30" spans="1:17" ht="15.75" thickBot="1" x14ac:dyDescent="0.3">
      <c r="A30" s="32"/>
      <c r="B30" s="7">
        <v>5</v>
      </c>
      <c r="C30">
        <v>1</v>
      </c>
      <c r="D30">
        <f>1580*1218</f>
        <v>1924440</v>
      </c>
      <c r="E30">
        <f>699.11*538.94</f>
        <v>376778.34340000007</v>
      </c>
      <c r="F30">
        <f t="shared" si="39"/>
        <v>0.37677834340000005</v>
      </c>
      <c r="G30">
        <v>2824.7959999999998</v>
      </c>
      <c r="H30">
        <v>2824.7959999999998</v>
      </c>
      <c r="I30">
        <f t="shared" si="40"/>
        <v>2.8247959999999996E-3</v>
      </c>
      <c r="J30">
        <v>0.75</v>
      </c>
      <c r="K30">
        <f t="shared" si="41"/>
        <v>2.6540803565728504</v>
      </c>
      <c r="O30" s="17">
        <v>30.899000000000001</v>
      </c>
      <c r="P30">
        <f t="shared" si="42"/>
        <v>3.0898999999999999E-2</v>
      </c>
      <c r="Q30">
        <f t="shared" si="43"/>
        <v>0.40279053571428569</v>
      </c>
    </row>
    <row r="31" spans="1:17" ht="15.75" thickBot="1" x14ac:dyDescent="0.3">
      <c r="A31" s="7" t="s">
        <v>19</v>
      </c>
      <c r="B31" s="4"/>
      <c r="C31" s="6">
        <f>AVERAGE(C26:C30)</f>
        <v>3.8</v>
      </c>
      <c r="D31" s="4">
        <f t="shared" ref="D31" si="44">AVERAGE(D26:D30)</f>
        <v>1927101</v>
      </c>
      <c r="E31" s="4">
        <f t="shared" ref="E31" si="45">AVERAGE(E26:E30)</f>
        <v>377297.11792000005</v>
      </c>
      <c r="F31" s="4">
        <f>AVERAGE(F26:F30)</f>
        <v>0.37729711792000004</v>
      </c>
      <c r="G31" s="4">
        <f t="shared" ref="G31" si="46">AVERAGE(G26:G30)</f>
        <v>5762.1691999999994</v>
      </c>
      <c r="H31" s="4">
        <f t="shared" ref="H31" si="47">AVERAGE(H26:H30)</f>
        <v>1150.2134000000001</v>
      </c>
      <c r="I31" s="4">
        <f>AVERAGE(I26:I30)</f>
        <v>1.1502134000000001E-3</v>
      </c>
      <c r="J31" s="4">
        <f>AVERAGE(J26:J30)</f>
        <v>1.5580000000000001</v>
      </c>
      <c r="K31" s="4">
        <f>AVERAGE(K26:K30)</f>
        <v>10.284011267852547</v>
      </c>
      <c r="M31" s="4" t="e">
        <f t="shared" ref="M31" si="48">AVERAGE(M26:M30)</f>
        <v>#DIV/0!</v>
      </c>
      <c r="N31" s="4" t="e">
        <f t="shared" ref="N31" si="49">AVERAGE(N26:N30)</f>
        <v>#DIV/0!</v>
      </c>
      <c r="O31" s="4">
        <f t="shared" ref="O31" si="50">AVERAGE(O26:O30)</f>
        <v>41.851199999999999</v>
      </c>
      <c r="P31" s="4">
        <f t="shared" ref="P31" si="51">AVERAGE(P26:P30)</f>
        <v>4.1851199999999998E-2</v>
      </c>
      <c r="Q31" s="4">
        <f t="shared" ref="Q31" si="52">AVERAGE(Q26:Q30)</f>
        <v>0.54556028571428572</v>
      </c>
    </row>
    <row r="32" spans="1:17" ht="15.75" thickBot="1" x14ac:dyDescent="0.3"/>
    <row r="33" spans="1:17" ht="15.75" thickBot="1" x14ac:dyDescent="0.3">
      <c r="A33" s="7" t="s">
        <v>0</v>
      </c>
      <c r="B33" s="4" t="s">
        <v>1</v>
      </c>
      <c r="C33" s="1" t="s">
        <v>2</v>
      </c>
      <c r="D33" s="1" t="s">
        <v>3</v>
      </c>
      <c r="E33" s="1" t="s">
        <v>4</v>
      </c>
      <c r="F33" s="1" t="s">
        <v>5</v>
      </c>
      <c r="G33" s="1" t="s">
        <v>6</v>
      </c>
      <c r="H33" s="2" t="s">
        <v>7</v>
      </c>
      <c r="I33" s="2" t="s">
        <v>8</v>
      </c>
      <c r="J33" s="3" t="s">
        <v>9</v>
      </c>
      <c r="K33" s="1" t="s">
        <v>10</v>
      </c>
      <c r="M33" s="8" t="s">
        <v>12</v>
      </c>
      <c r="N33" s="8" t="s">
        <v>13</v>
      </c>
      <c r="O33" s="8" t="s">
        <v>14</v>
      </c>
      <c r="P33" s="8" t="s">
        <v>15</v>
      </c>
      <c r="Q33" s="8" t="s">
        <v>16</v>
      </c>
    </row>
    <row r="34" spans="1:17" ht="15.75" thickBot="1" x14ac:dyDescent="0.3">
      <c r="A34" s="30" t="s">
        <v>23</v>
      </c>
      <c r="B34" s="7">
        <v>1</v>
      </c>
      <c r="C34">
        <v>6</v>
      </c>
      <c r="D34">
        <f>1579*1213</f>
        <v>1915327</v>
      </c>
      <c r="E34">
        <f>698.67*536.72</f>
        <v>374990.16239999997</v>
      </c>
      <c r="F34">
        <f>E34/1000000</f>
        <v>0.37499016239999999</v>
      </c>
      <c r="G34">
        <v>17837.449000000001</v>
      </c>
      <c r="H34">
        <v>2972.9079999999999</v>
      </c>
      <c r="I34">
        <f>H34/1000000</f>
        <v>2.9729079999999998E-3</v>
      </c>
      <c r="J34">
        <v>4.7569999999999997</v>
      </c>
      <c r="K34">
        <f>C34/F34</f>
        <v>16.000419748611517</v>
      </c>
      <c r="O34" s="17">
        <v>36.076000000000001</v>
      </c>
      <c r="P34">
        <f>O34/1000</f>
        <v>3.6076000000000004E-2</v>
      </c>
      <c r="Q34">
        <f>(P34*365)/28</f>
        <v>0.47027642857142865</v>
      </c>
    </row>
    <row r="35" spans="1:17" ht="15.75" thickBot="1" x14ac:dyDescent="0.3">
      <c r="A35" s="31"/>
      <c r="B35" s="7">
        <v>2</v>
      </c>
      <c r="C35">
        <v>2</v>
      </c>
      <c r="D35">
        <f>1593*1220</f>
        <v>1943460</v>
      </c>
      <c r="E35">
        <f>704.87*539.82</f>
        <v>380502.92340000003</v>
      </c>
      <c r="F35">
        <f t="shared" ref="F35:F38" si="53">E35/1000000</f>
        <v>0.38050292340000003</v>
      </c>
      <c r="G35">
        <v>2800.7150000000001</v>
      </c>
      <c r="H35">
        <v>1400.357</v>
      </c>
      <c r="I35">
        <f t="shared" ref="I35:I38" si="54">H35/1000000</f>
        <v>1.4003570000000001E-3</v>
      </c>
      <c r="J35">
        <v>0.73599999999999999</v>
      </c>
      <c r="K35">
        <f t="shared" ref="K35:K38" si="55">C35/F35</f>
        <v>5.256201403471267</v>
      </c>
      <c r="O35" s="17">
        <v>31.82</v>
      </c>
      <c r="P35">
        <f t="shared" ref="P35:P38" si="56">O35/1000</f>
        <v>3.1820000000000001E-2</v>
      </c>
      <c r="Q35">
        <f t="shared" ref="Q35:Q38" si="57">(P35*365)/28</f>
        <v>0.41479642857142857</v>
      </c>
    </row>
    <row r="36" spans="1:17" ht="15.75" thickBot="1" x14ac:dyDescent="0.3">
      <c r="A36" s="31"/>
      <c r="B36" s="7">
        <v>3</v>
      </c>
      <c r="C36">
        <v>5</v>
      </c>
      <c r="D36">
        <f>1591*1221</f>
        <v>1942611</v>
      </c>
      <c r="E36">
        <f>703.98*540.26</f>
        <v>380332.23479999998</v>
      </c>
      <c r="F36">
        <f t="shared" si="53"/>
        <v>0.3803322348</v>
      </c>
      <c r="G36">
        <v>12257.36</v>
      </c>
      <c r="H36">
        <v>2451.4720000000002</v>
      </c>
      <c r="I36">
        <f t="shared" si="54"/>
        <v>2.4514720000000001E-3</v>
      </c>
      <c r="J36">
        <v>3.2229999999999999</v>
      </c>
      <c r="K36">
        <f t="shared" si="55"/>
        <v>13.14640081093647</v>
      </c>
      <c r="O36" s="17">
        <v>31.771000000000001</v>
      </c>
      <c r="P36">
        <f t="shared" si="56"/>
        <v>3.1771000000000001E-2</v>
      </c>
      <c r="Q36">
        <f t="shared" si="57"/>
        <v>0.4141576785714286</v>
      </c>
    </row>
    <row r="37" spans="1:17" ht="15.75" thickBot="1" x14ac:dyDescent="0.3">
      <c r="A37" s="31"/>
      <c r="B37" s="7">
        <v>4</v>
      </c>
      <c r="C37">
        <v>6</v>
      </c>
      <c r="D37">
        <f>1608*1217</f>
        <v>1956936</v>
      </c>
      <c r="E37">
        <f>711.5*538.49</f>
        <v>383135.63500000001</v>
      </c>
      <c r="F37">
        <f t="shared" si="53"/>
        <v>0.38313563500000003</v>
      </c>
      <c r="G37">
        <v>5432.6620000000003</v>
      </c>
      <c r="H37">
        <v>905.44399999999996</v>
      </c>
      <c r="I37">
        <f t="shared" si="54"/>
        <v>9.0544399999999993E-4</v>
      </c>
      <c r="J37">
        <v>1.4179999999999999</v>
      </c>
      <c r="K37">
        <f t="shared" si="55"/>
        <v>15.660250448904341</v>
      </c>
      <c r="O37" s="17">
        <v>36.043999999999997</v>
      </c>
      <c r="P37">
        <f t="shared" si="56"/>
        <v>3.6044E-2</v>
      </c>
      <c r="Q37">
        <f t="shared" si="57"/>
        <v>0.4698592857142857</v>
      </c>
    </row>
    <row r="38" spans="1:17" ht="15.75" thickBot="1" x14ac:dyDescent="0.3">
      <c r="A38" s="32"/>
      <c r="B38" s="7">
        <v>5</v>
      </c>
      <c r="C38">
        <v>5</v>
      </c>
      <c r="D38">
        <f>1577*1222</f>
        <v>1927094</v>
      </c>
      <c r="E38">
        <f>697.79*540.71</f>
        <v>377302.03090000001</v>
      </c>
      <c r="F38">
        <f t="shared" si="53"/>
        <v>0.37730203090000003</v>
      </c>
      <c r="G38">
        <v>9679.8410000000003</v>
      </c>
      <c r="H38">
        <v>1935.9680000000001</v>
      </c>
      <c r="I38">
        <f t="shared" si="54"/>
        <v>1.9359680000000002E-3</v>
      </c>
      <c r="J38">
        <v>2.5659999999999998</v>
      </c>
      <c r="K38">
        <f t="shared" si="55"/>
        <v>13.251982736677073</v>
      </c>
      <c r="O38" s="17">
        <v>52.674999999999997</v>
      </c>
      <c r="P38">
        <f t="shared" si="56"/>
        <v>5.2675E-2</v>
      </c>
      <c r="Q38">
        <f t="shared" si="57"/>
        <v>0.68665625000000008</v>
      </c>
    </row>
    <row r="39" spans="1:17" ht="15.75" thickBot="1" x14ac:dyDescent="0.3">
      <c r="A39" s="7" t="s">
        <v>19</v>
      </c>
      <c r="B39" s="4"/>
      <c r="C39" s="6">
        <f>AVERAGE(C34:C38)</f>
        <v>4.8</v>
      </c>
      <c r="D39" s="4">
        <f t="shared" ref="D39" si="58">AVERAGE(D34:D38)</f>
        <v>1937085.6</v>
      </c>
      <c r="E39" s="4">
        <f t="shared" ref="E39" si="59">AVERAGE(E34:E38)</f>
        <v>379252.59730000002</v>
      </c>
      <c r="F39" s="4">
        <f>AVERAGE(F34:F38)</f>
        <v>0.37925259729999999</v>
      </c>
      <c r="G39" s="4">
        <f t="shared" ref="G39" si="60">AVERAGE(G34:G38)</f>
        <v>9601.6054000000004</v>
      </c>
      <c r="H39" s="4">
        <f t="shared" ref="H39" si="61">AVERAGE(H34:H38)</f>
        <v>1933.2297999999998</v>
      </c>
      <c r="I39" s="4">
        <f>AVERAGE(I34:I38)</f>
        <v>1.9332297999999997E-3</v>
      </c>
      <c r="J39" s="4">
        <f>AVERAGE(J34:J38)</f>
        <v>2.54</v>
      </c>
      <c r="K39" s="4">
        <f>AVERAGE(K34:K38)</f>
        <v>12.663051029720133</v>
      </c>
      <c r="M39" s="4" t="e">
        <f t="shared" ref="M39" si="62">AVERAGE(M34:M38)</f>
        <v>#DIV/0!</v>
      </c>
      <c r="N39" s="4" t="e">
        <f t="shared" ref="N39" si="63">AVERAGE(N34:N38)</f>
        <v>#DIV/0!</v>
      </c>
      <c r="O39" s="4">
        <f t="shared" ref="O39" si="64">AVERAGE(O34:O38)</f>
        <v>37.677200000000006</v>
      </c>
      <c r="P39" s="4">
        <f t="shared" ref="P39" si="65">AVERAGE(P34:P38)</f>
        <v>3.7677200000000001E-2</v>
      </c>
      <c r="Q39" s="4">
        <f t="shared" ref="Q39" si="66">AVERAGE(Q34:Q38)</f>
        <v>0.49114921428571429</v>
      </c>
    </row>
    <row r="40" spans="1:17" ht="15.75" thickBot="1" x14ac:dyDescent="0.3"/>
    <row r="41" spans="1:17" ht="15.75" thickBot="1" x14ac:dyDescent="0.3">
      <c r="A41" s="7" t="s">
        <v>0</v>
      </c>
      <c r="B41" s="4" t="s">
        <v>1</v>
      </c>
      <c r="C41" s="1" t="s">
        <v>2</v>
      </c>
      <c r="D41" s="1" t="s">
        <v>3</v>
      </c>
      <c r="E41" s="1" t="s">
        <v>4</v>
      </c>
      <c r="F41" s="1" t="s">
        <v>5</v>
      </c>
      <c r="G41" s="1" t="s">
        <v>6</v>
      </c>
      <c r="H41" s="2" t="s">
        <v>7</v>
      </c>
      <c r="I41" s="2" t="s">
        <v>8</v>
      </c>
      <c r="J41" s="3" t="s">
        <v>9</v>
      </c>
      <c r="K41" s="1" t="s">
        <v>10</v>
      </c>
      <c r="M41" s="8" t="s">
        <v>12</v>
      </c>
      <c r="N41" s="8" t="s">
        <v>13</v>
      </c>
      <c r="O41" s="8" t="s">
        <v>14</v>
      </c>
      <c r="P41" s="8" t="s">
        <v>15</v>
      </c>
      <c r="Q41" s="8" t="s">
        <v>16</v>
      </c>
    </row>
    <row r="42" spans="1:17" ht="15.75" thickBot="1" x14ac:dyDescent="0.3">
      <c r="A42" s="30" t="s">
        <v>24</v>
      </c>
      <c r="B42" s="7">
        <v>1</v>
      </c>
      <c r="C42">
        <v>9</v>
      </c>
      <c r="D42">
        <f>1592*1214</f>
        <v>1932688</v>
      </c>
      <c r="E42">
        <f>704.42*537.17</f>
        <v>378393.29139999993</v>
      </c>
      <c r="F42">
        <f>E42/1000000</f>
        <v>0.37839329139999994</v>
      </c>
      <c r="G42">
        <v>24883.580999999998</v>
      </c>
      <c r="H42">
        <v>2764.8420000000001</v>
      </c>
      <c r="I42">
        <f>H42/1000000</f>
        <v>2.764842E-3</v>
      </c>
      <c r="J42">
        <v>6.5759999999999996</v>
      </c>
      <c r="K42">
        <f>C42/F42</f>
        <v>23.78477685664382</v>
      </c>
      <c r="O42" s="17">
        <v>56.256999999999998</v>
      </c>
      <c r="P42">
        <f>O42/1000</f>
        <v>5.6256999999999995E-2</v>
      </c>
      <c r="Q42">
        <f>(P42*365)/28</f>
        <v>0.73335017857142848</v>
      </c>
    </row>
    <row r="43" spans="1:17" ht="15.75" thickBot="1" x14ac:dyDescent="0.3">
      <c r="A43" s="31"/>
      <c r="B43" s="7">
        <v>2</v>
      </c>
      <c r="C43">
        <v>0</v>
      </c>
      <c r="D43">
        <f>1612*1221</f>
        <v>1968252</v>
      </c>
      <c r="E43">
        <f>713.27*540.26</f>
        <v>385351.25020000001</v>
      </c>
      <c r="F43">
        <f t="shared" ref="F43:F46" si="67">E43/1000000</f>
        <v>0.3853512502</v>
      </c>
      <c r="G43">
        <v>0</v>
      </c>
      <c r="H43">
        <v>0</v>
      </c>
      <c r="I43">
        <f>H43/1000000</f>
        <v>0</v>
      </c>
      <c r="J43">
        <v>0</v>
      </c>
      <c r="K43">
        <f t="shared" ref="K43:K46" si="68">C43/F43</f>
        <v>0</v>
      </c>
      <c r="O43" s="17">
        <v>32.640999999999998</v>
      </c>
      <c r="P43">
        <f t="shared" ref="P43:P46" si="69">O43/1000</f>
        <v>3.2640999999999996E-2</v>
      </c>
      <c r="Q43">
        <f t="shared" ref="Q43:Q46" si="70">(P43*365)/28</f>
        <v>0.42549874999999998</v>
      </c>
    </row>
    <row r="44" spans="1:17" ht="15.75" thickBot="1" x14ac:dyDescent="0.3">
      <c r="A44" s="31"/>
      <c r="B44" s="7">
        <v>3</v>
      </c>
      <c r="C44">
        <v>0</v>
      </c>
      <c r="D44">
        <f>1583*1217</f>
        <v>1926511</v>
      </c>
      <c r="E44">
        <f>700.44*538.49</f>
        <v>377179.93560000003</v>
      </c>
      <c r="F44">
        <f t="shared" si="67"/>
        <v>0.37717993560000002</v>
      </c>
      <c r="G44">
        <v>0</v>
      </c>
      <c r="H44">
        <v>0</v>
      </c>
      <c r="I44">
        <f t="shared" ref="I44:I46" si="71">H44/1000000</f>
        <v>0</v>
      </c>
      <c r="J44">
        <v>0</v>
      </c>
      <c r="K44">
        <f t="shared" si="68"/>
        <v>0</v>
      </c>
      <c r="O44" s="17">
        <v>32.295000000000002</v>
      </c>
      <c r="P44">
        <f t="shared" si="69"/>
        <v>3.2295000000000004E-2</v>
      </c>
      <c r="Q44">
        <f t="shared" si="70"/>
        <v>0.4209883928571429</v>
      </c>
    </row>
    <row r="45" spans="1:17" ht="15.75" thickBot="1" x14ac:dyDescent="0.3">
      <c r="A45" s="31"/>
      <c r="B45" s="7">
        <v>4</v>
      </c>
      <c r="C45">
        <v>0</v>
      </c>
      <c r="D45">
        <f>1552*1198</f>
        <v>1859296</v>
      </c>
      <c r="E45">
        <f>686.72*530.09</f>
        <v>364023.40480000002</v>
      </c>
      <c r="F45">
        <f t="shared" si="67"/>
        <v>0.36402340480000001</v>
      </c>
      <c r="G45">
        <v>0</v>
      </c>
      <c r="H45">
        <v>0</v>
      </c>
      <c r="I45">
        <f t="shared" si="71"/>
        <v>0</v>
      </c>
      <c r="J45">
        <v>0</v>
      </c>
      <c r="K45">
        <f t="shared" si="68"/>
        <v>0</v>
      </c>
      <c r="O45" s="17">
        <v>29.462</v>
      </c>
      <c r="P45">
        <f t="shared" si="69"/>
        <v>2.9461999999999999E-2</v>
      </c>
      <c r="Q45">
        <f t="shared" si="70"/>
        <v>0.38405821428571424</v>
      </c>
    </row>
    <row r="46" spans="1:17" ht="15.75" thickBot="1" x14ac:dyDescent="0.3">
      <c r="A46" s="32"/>
      <c r="B46" s="7">
        <v>5</v>
      </c>
      <c r="C46">
        <v>0</v>
      </c>
      <c r="D46">
        <f>1569*1211</f>
        <v>1900059</v>
      </c>
      <c r="E46">
        <f>694.25*535.84</f>
        <v>372006.92000000004</v>
      </c>
      <c r="F46">
        <f t="shared" si="67"/>
        <v>0.37200692000000002</v>
      </c>
      <c r="G46">
        <v>0</v>
      </c>
      <c r="H46">
        <v>0</v>
      </c>
      <c r="I46">
        <f t="shared" si="71"/>
        <v>0</v>
      </c>
      <c r="J46">
        <v>0</v>
      </c>
      <c r="K46">
        <f t="shared" si="68"/>
        <v>0</v>
      </c>
      <c r="O46" s="17">
        <v>35.411000000000001</v>
      </c>
      <c r="P46">
        <f t="shared" si="69"/>
        <v>3.5410999999999998E-2</v>
      </c>
      <c r="Q46">
        <f t="shared" si="70"/>
        <v>0.46160767857142859</v>
      </c>
    </row>
    <row r="47" spans="1:17" ht="15.75" thickBot="1" x14ac:dyDescent="0.3">
      <c r="A47" s="7" t="s">
        <v>19</v>
      </c>
      <c r="B47" s="4"/>
      <c r="C47" s="6">
        <f>AVERAGE(C42:C46)</f>
        <v>1.8</v>
      </c>
      <c r="D47" s="4">
        <f t="shared" ref="D47" si="72">AVERAGE(D42:D46)</f>
        <v>1917361.2</v>
      </c>
      <c r="E47" s="4">
        <f t="shared" ref="E47" si="73">AVERAGE(E42:E46)</f>
        <v>375390.96039999992</v>
      </c>
      <c r="F47" s="4">
        <f>AVERAGE(F42:F46)</f>
        <v>0.37539096039999997</v>
      </c>
      <c r="G47" s="4">
        <f t="shared" ref="G47" si="74">AVERAGE(G42:G46)</f>
        <v>4976.7161999999998</v>
      </c>
      <c r="H47" s="4">
        <f t="shared" ref="H47" si="75">AVERAGE(H42:H46)</f>
        <v>552.96839999999997</v>
      </c>
      <c r="I47" s="4">
        <f>AVERAGE(I42:I46)</f>
        <v>5.5296839999999996E-4</v>
      </c>
      <c r="J47" s="4">
        <f>AVERAGE(J42:J46)</f>
        <v>1.3151999999999999</v>
      </c>
      <c r="K47" s="4">
        <f>AVERAGE(K42:K46)</f>
        <v>4.7569553713287638</v>
      </c>
      <c r="M47" s="4" t="e">
        <f t="shared" ref="M47" si="76">AVERAGE(M42:M46)</f>
        <v>#DIV/0!</v>
      </c>
      <c r="N47" s="4" t="e">
        <f t="shared" ref="N47" si="77">AVERAGE(N42:N46)</f>
        <v>#DIV/0!</v>
      </c>
      <c r="O47" s="4">
        <f t="shared" ref="O47" si="78">AVERAGE(O42:O46)</f>
        <v>37.213200000000001</v>
      </c>
      <c r="P47" s="4">
        <f t="shared" ref="P47" si="79">AVERAGE(P42:P46)</f>
        <v>3.7213199999999995E-2</v>
      </c>
      <c r="Q47" s="4">
        <f t="shared" ref="Q47" si="80">AVERAGE(Q42:Q46)</f>
        <v>0.48510064285714288</v>
      </c>
    </row>
    <row r="48" spans="1:17" ht="15.75" thickBot="1" x14ac:dyDescent="0.3">
      <c r="H48">
        <f>AVERAGE(H26:H30,H34:H38,H42:H46)</f>
        <v>1212.1372000000001</v>
      </c>
      <c r="O48">
        <f>AVERAGE(O26:O30,O34:O38,O42:O46)</f>
        <v>38.913866666666671</v>
      </c>
    </row>
    <row r="49" spans="3:8" ht="16.5" thickBot="1" x14ac:dyDescent="0.3">
      <c r="C49" s="22" t="s">
        <v>25</v>
      </c>
      <c r="D49" s="23"/>
      <c r="E49" s="11"/>
    </row>
    <row r="50" spans="3:8" x14ac:dyDescent="0.25">
      <c r="C50" s="24" t="s">
        <v>26</v>
      </c>
      <c r="D50" s="25"/>
      <c r="E50" s="5"/>
    </row>
    <row r="51" spans="3:8" ht="15.75" thickBot="1" x14ac:dyDescent="0.3">
      <c r="C51" s="26" t="s">
        <v>27</v>
      </c>
      <c r="D51" s="27"/>
      <c r="E51" s="5"/>
    </row>
    <row r="52" spans="3:8" x14ac:dyDescent="0.25">
      <c r="C52" s="20" t="s">
        <v>28</v>
      </c>
      <c r="D52" s="21"/>
      <c r="E52" s="5"/>
    </row>
    <row r="53" spans="3:8" x14ac:dyDescent="0.25">
      <c r="C53" s="28" t="s">
        <v>29</v>
      </c>
      <c r="D53" s="29"/>
      <c r="E53" s="5"/>
    </row>
    <row r="54" spans="3:8" ht="15.75" thickBot="1" x14ac:dyDescent="0.3">
      <c r="C54" s="18" t="s">
        <v>30</v>
      </c>
      <c r="D54" s="19"/>
      <c r="E54" s="5"/>
    </row>
    <row r="55" spans="3:8" ht="15.75" thickBot="1" x14ac:dyDescent="0.3">
      <c r="C55" s="20" t="s">
        <v>31</v>
      </c>
      <c r="D55" s="21"/>
      <c r="E55" s="5"/>
    </row>
    <row r="56" spans="3:8" ht="15.75" thickBot="1" x14ac:dyDescent="0.3">
      <c r="C56" s="20" t="s">
        <v>32</v>
      </c>
      <c r="D56" s="21"/>
      <c r="E56" s="5"/>
      <c r="G56" s="12"/>
      <c r="H56" s="12"/>
    </row>
    <row r="57" spans="3:8" ht="15.75" thickBot="1" x14ac:dyDescent="0.3">
      <c r="C57" s="9" t="s">
        <v>33</v>
      </c>
      <c r="D57" s="13">
        <v>0.19578576490285401</v>
      </c>
      <c r="E57" s="5"/>
    </row>
    <row r="58" spans="3:8" x14ac:dyDescent="0.25">
      <c r="C58" s="5"/>
      <c r="D58" s="5"/>
      <c r="E58" s="5"/>
    </row>
    <row r="59" spans="3:8" x14ac:dyDescent="0.25">
      <c r="C59" s="5"/>
      <c r="D59" s="5"/>
    </row>
  </sheetData>
  <mergeCells count="14">
    <mergeCell ref="A42:A46"/>
    <mergeCell ref="A2:A6"/>
    <mergeCell ref="A10:A14"/>
    <mergeCell ref="A18:A22"/>
    <mergeCell ref="A26:A30"/>
    <mergeCell ref="A34:A38"/>
    <mergeCell ref="C54:D54"/>
    <mergeCell ref="C55:D55"/>
    <mergeCell ref="C56:D56"/>
    <mergeCell ref="C49:D49"/>
    <mergeCell ref="C50:D50"/>
    <mergeCell ref="C51:D51"/>
    <mergeCell ref="C52:D52"/>
    <mergeCell ref="C53:D5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51557-5CB7-4086-B083-667866EE185E}">
  <dimension ref="A1:J129"/>
  <sheetViews>
    <sheetView workbookViewId="0">
      <selection activeCell="E3" sqref="E3"/>
    </sheetView>
  </sheetViews>
  <sheetFormatPr defaultRowHeight="15" x14ac:dyDescent="0.25"/>
  <cols>
    <col min="2" max="2" width="18.5703125" bestFit="1" customWidth="1"/>
    <col min="3" max="3" width="17.140625" bestFit="1" customWidth="1"/>
    <col min="4" max="4" width="8.7109375" customWidth="1"/>
    <col min="6" max="6" width="9.140625" bestFit="1" customWidth="1"/>
    <col min="7" max="7" width="11.140625" bestFit="1" customWidth="1"/>
  </cols>
  <sheetData>
    <row r="1" spans="1:10" ht="15.75" thickBot="1" x14ac:dyDescent="0.3">
      <c r="A1" s="1" t="s">
        <v>18</v>
      </c>
      <c r="B1" s="14" t="s">
        <v>4</v>
      </c>
      <c r="C1" s="1" t="s">
        <v>5</v>
      </c>
      <c r="D1" s="5"/>
    </row>
    <row r="2" spans="1:10" ht="16.5" thickBot="1" x14ac:dyDescent="0.3">
      <c r="A2" t="s">
        <v>34</v>
      </c>
      <c r="F2" s="22" t="s">
        <v>25</v>
      </c>
      <c r="G2" s="23"/>
    </row>
    <row r="3" spans="1:10" x14ac:dyDescent="0.25">
      <c r="A3">
        <v>1</v>
      </c>
      <c r="B3">
        <v>754.36199999999997</v>
      </c>
      <c r="C3">
        <f>B3/1000000</f>
        <v>7.5436199999999996E-4</v>
      </c>
      <c r="F3" s="24" t="s">
        <v>26</v>
      </c>
      <c r="G3" s="25"/>
      <c r="J3" s="5"/>
    </row>
    <row r="4" spans="1:10" ht="15.75" thickBot="1" x14ac:dyDescent="0.3">
      <c r="A4">
        <v>2</v>
      </c>
      <c r="B4">
        <v>722.84100000000001</v>
      </c>
      <c r="C4">
        <f t="shared" ref="C4:C9" si="0">B4/1000000</f>
        <v>7.22841E-4</v>
      </c>
      <c r="F4" s="26" t="s">
        <v>27</v>
      </c>
      <c r="G4" s="27"/>
      <c r="H4" s="10"/>
    </row>
    <row r="5" spans="1:10" x14ac:dyDescent="0.25">
      <c r="A5">
        <v>3</v>
      </c>
      <c r="B5">
        <v>2546.585</v>
      </c>
      <c r="C5">
        <f t="shared" si="0"/>
        <v>2.5465850000000001E-3</v>
      </c>
      <c r="F5" s="5"/>
      <c r="G5" s="5"/>
    </row>
    <row r="6" spans="1:10" x14ac:dyDescent="0.25">
      <c r="A6">
        <v>4</v>
      </c>
      <c r="B6">
        <v>1216.0250000000001</v>
      </c>
      <c r="C6">
        <f t="shared" si="0"/>
        <v>1.2160250000000001E-3</v>
      </c>
      <c r="F6" s="5"/>
      <c r="G6" s="5"/>
    </row>
    <row r="7" spans="1:10" x14ac:dyDescent="0.25">
      <c r="A7">
        <v>5</v>
      </c>
      <c r="B7">
        <v>859.69500000000005</v>
      </c>
      <c r="C7">
        <f t="shared" si="0"/>
        <v>8.5969500000000006E-4</v>
      </c>
    </row>
    <row r="8" spans="1:10" x14ac:dyDescent="0.25">
      <c r="A8" t="s">
        <v>35</v>
      </c>
    </row>
    <row r="9" spans="1:10" x14ac:dyDescent="0.25">
      <c r="A9">
        <v>1</v>
      </c>
      <c r="B9">
        <v>2226.8670000000002</v>
      </c>
      <c r="C9">
        <f t="shared" si="0"/>
        <v>2.226867E-3</v>
      </c>
    </row>
    <row r="10" spans="1:10" x14ac:dyDescent="0.25">
      <c r="A10" t="s">
        <v>36</v>
      </c>
    </row>
    <row r="11" spans="1:10" x14ac:dyDescent="0.25">
      <c r="A11" t="s">
        <v>37</v>
      </c>
    </row>
    <row r="12" spans="1:10" x14ac:dyDescent="0.25">
      <c r="A12" t="s">
        <v>38</v>
      </c>
    </row>
    <row r="14" spans="1:10" x14ac:dyDescent="0.25">
      <c r="A14" t="s">
        <v>39</v>
      </c>
    </row>
    <row r="15" spans="1:10" x14ac:dyDescent="0.25">
      <c r="A15">
        <v>1</v>
      </c>
      <c r="B15">
        <v>1097.575</v>
      </c>
      <c r="C15">
        <f>B15/1000000</f>
        <v>1.0975749999999999E-3</v>
      </c>
    </row>
    <row r="16" spans="1:10" x14ac:dyDescent="0.25">
      <c r="A16">
        <v>2</v>
      </c>
      <c r="B16">
        <v>833.06799999999998</v>
      </c>
      <c r="C16">
        <f t="shared" ref="C16:C20" si="1">B16/1000000</f>
        <v>8.3306799999999996E-4</v>
      </c>
    </row>
    <row r="17" spans="1:3" x14ac:dyDescent="0.25">
      <c r="A17">
        <v>3</v>
      </c>
      <c r="B17">
        <v>679.96400000000006</v>
      </c>
      <c r="C17">
        <f t="shared" si="1"/>
        <v>6.7996400000000002E-4</v>
      </c>
    </row>
    <row r="18" spans="1:3" x14ac:dyDescent="0.25">
      <c r="A18">
        <v>4</v>
      </c>
      <c r="B18">
        <v>1052.348</v>
      </c>
      <c r="C18">
        <f t="shared" si="1"/>
        <v>1.052348E-3</v>
      </c>
    </row>
    <row r="19" spans="1:3" x14ac:dyDescent="0.25">
      <c r="A19">
        <v>5</v>
      </c>
      <c r="B19">
        <v>1005.5549999999999</v>
      </c>
      <c r="C19">
        <f t="shared" si="1"/>
        <v>1.005555E-3</v>
      </c>
    </row>
    <row r="20" spans="1:3" x14ac:dyDescent="0.25">
      <c r="A20">
        <v>6</v>
      </c>
      <c r="B20">
        <v>811.14</v>
      </c>
      <c r="C20">
        <f t="shared" si="1"/>
        <v>8.1114000000000002E-4</v>
      </c>
    </row>
    <row r="21" spans="1:3" x14ac:dyDescent="0.25">
      <c r="A21" t="s">
        <v>40</v>
      </c>
    </row>
    <row r="22" spans="1:3" x14ac:dyDescent="0.25">
      <c r="A22" t="s">
        <v>41</v>
      </c>
    </row>
    <row r="23" spans="1:3" x14ac:dyDescent="0.25">
      <c r="A23" t="s">
        <v>42</v>
      </c>
    </row>
    <row r="24" spans="1:3" x14ac:dyDescent="0.25">
      <c r="A24" t="s">
        <v>43</v>
      </c>
    </row>
    <row r="26" spans="1:3" x14ac:dyDescent="0.25">
      <c r="A26" t="s">
        <v>44</v>
      </c>
    </row>
    <row r="27" spans="1:3" x14ac:dyDescent="0.25">
      <c r="A27">
        <v>1</v>
      </c>
      <c r="B27">
        <v>3681.163</v>
      </c>
      <c r="C27">
        <f t="shared" ref="C27:C58" si="2">B27/1000000</f>
        <v>3.6811629999999999E-3</v>
      </c>
    </row>
    <row r="28" spans="1:3" x14ac:dyDescent="0.25">
      <c r="A28">
        <v>2</v>
      </c>
      <c r="B28">
        <v>819.16700000000003</v>
      </c>
      <c r="C28">
        <f t="shared" si="2"/>
        <v>8.1916699999999999E-4</v>
      </c>
    </row>
    <row r="29" spans="1:3" x14ac:dyDescent="0.25">
      <c r="A29">
        <v>3</v>
      </c>
      <c r="B29">
        <v>745.16</v>
      </c>
      <c r="C29">
        <f t="shared" si="2"/>
        <v>7.4515999999999992E-4</v>
      </c>
    </row>
    <row r="30" spans="1:3" x14ac:dyDescent="0.25">
      <c r="A30">
        <v>4</v>
      </c>
      <c r="B30">
        <v>1061.1590000000001</v>
      </c>
      <c r="C30">
        <f t="shared" si="2"/>
        <v>1.0611590000000001E-3</v>
      </c>
    </row>
    <row r="31" spans="1:3" x14ac:dyDescent="0.25">
      <c r="A31">
        <v>5</v>
      </c>
      <c r="B31">
        <v>10599.838</v>
      </c>
      <c r="C31">
        <f t="shared" si="2"/>
        <v>1.0599838E-2</v>
      </c>
    </row>
    <row r="32" spans="1:3" x14ac:dyDescent="0.25">
      <c r="A32">
        <v>6</v>
      </c>
      <c r="B32">
        <v>1111.4749999999999</v>
      </c>
      <c r="C32">
        <f t="shared" si="2"/>
        <v>1.111475E-3</v>
      </c>
    </row>
    <row r="33" spans="1:3" x14ac:dyDescent="0.25">
      <c r="A33">
        <v>7</v>
      </c>
      <c r="B33">
        <v>669</v>
      </c>
      <c r="C33">
        <f t="shared" si="2"/>
        <v>6.69E-4</v>
      </c>
    </row>
    <row r="34" spans="1:3" x14ac:dyDescent="0.25">
      <c r="A34">
        <v>8</v>
      </c>
      <c r="B34">
        <v>771.2</v>
      </c>
      <c r="C34">
        <f t="shared" si="2"/>
        <v>7.712000000000001E-4</v>
      </c>
    </row>
    <row r="35" spans="1:3" x14ac:dyDescent="0.25">
      <c r="A35">
        <v>9</v>
      </c>
      <c r="B35">
        <v>1724.481</v>
      </c>
      <c r="C35">
        <f t="shared" si="2"/>
        <v>1.7244809999999999E-3</v>
      </c>
    </row>
    <row r="36" spans="1:3" x14ac:dyDescent="0.25">
      <c r="A36">
        <v>10</v>
      </c>
      <c r="B36">
        <v>659.21</v>
      </c>
      <c r="C36">
        <f t="shared" si="2"/>
        <v>6.5921000000000003E-4</v>
      </c>
    </row>
    <row r="37" spans="1:3" x14ac:dyDescent="0.25">
      <c r="A37">
        <v>11</v>
      </c>
      <c r="B37">
        <v>2032.06</v>
      </c>
      <c r="C37">
        <f t="shared" si="2"/>
        <v>2.03206E-3</v>
      </c>
    </row>
    <row r="38" spans="1:3" x14ac:dyDescent="0.25">
      <c r="A38" t="s">
        <v>45</v>
      </c>
    </row>
    <row r="39" spans="1:3" x14ac:dyDescent="0.25">
      <c r="A39">
        <v>1</v>
      </c>
      <c r="B39">
        <v>2642.52</v>
      </c>
      <c r="C39">
        <f t="shared" si="2"/>
        <v>2.6425199999999998E-3</v>
      </c>
    </row>
    <row r="40" spans="1:3" x14ac:dyDescent="0.25">
      <c r="A40">
        <v>2</v>
      </c>
      <c r="B40">
        <v>2360.5880000000002</v>
      </c>
      <c r="C40">
        <f t="shared" si="2"/>
        <v>2.3605880000000003E-3</v>
      </c>
    </row>
    <row r="41" spans="1:3" x14ac:dyDescent="0.25">
      <c r="A41">
        <v>3</v>
      </c>
      <c r="B41">
        <v>3852.4749999999999</v>
      </c>
      <c r="C41">
        <f t="shared" si="2"/>
        <v>3.8524749999999997E-3</v>
      </c>
    </row>
    <row r="42" spans="1:3" x14ac:dyDescent="0.25">
      <c r="A42">
        <v>4</v>
      </c>
      <c r="B42">
        <v>2043.6110000000001</v>
      </c>
      <c r="C42">
        <f t="shared" si="2"/>
        <v>2.0436110000000003E-3</v>
      </c>
    </row>
    <row r="43" spans="1:3" x14ac:dyDescent="0.25">
      <c r="A43">
        <v>5</v>
      </c>
      <c r="B43">
        <v>1982.9179999999999</v>
      </c>
      <c r="C43">
        <f t="shared" si="2"/>
        <v>1.9829179999999997E-3</v>
      </c>
    </row>
    <row r="44" spans="1:3" x14ac:dyDescent="0.25">
      <c r="A44">
        <v>6</v>
      </c>
      <c r="B44">
        <v>3205.404</v>
      </c>
      <c r="C44">
        <f t="shared" si="2"/>
        <v>3.2054039999999998E-3</v>
      </c>
    </row>
    <row r="45" spans="1:3" x14ac:dyDescent="0.25">
      <c r="A45" t="s">
        <v>46</v>
      </c>
    </row>
    <row r="46" spans="1:3" x14ac:dyDescent="0.25">
      <c r="A46">
        <v>1</v>
      </c>
      <c r="B46">
        <v>6563.3239999999996</v>
      </c>
      <c r="C46">
        <f t="shared" si="2"/>
        <v>6.5633239999999997E-3</v>
      </c>
    </row>
    <row r="47" spans="1:3" x14ac:dyDescent="0.25">
      <c r="A47">
        <v>2</v>
      </c>
      <c r="B47">
        <v>5433.0540000000001</v>
      </c>
      <c r="C47">
        <f t="shared" si="2"/>
        <v>5.4330539999999997E-3</v>
      </c>
    </row>
    <row r="48" spans="1:3" x14ac:dyDescent="0.25">
      <c r="A48">
        <v>3</v>
      </c>
      <c r="B48">
        <v>3110.4479999999999</v>
      </c>
      <c r="C48">
        <f t="shared" si="2"/>
        <v>3.110448E-3</v>
      </c>
    </row>
    <row r="49" spans="1:3" x14ac:dyDescent="0.25">
      <c r="A49">
        <v>4</v>
      </c>
      <c r="B49">
        <v>2013.6559999999999</v>
      </c>
      <c r="C49">
        <f t="shared" si="2"/>
        <v>2.013656E-3</v>
      </c>
    </row>
    <row r="50" spans="1:3" x14ac:dyDescent="0.25">
      <c r="A50">
        <v>5</v>
      </c>
      <c r="B50">
        <v>3973.2750000000001</v>
      </c>
      <c r="C50">
        <f t="shared" si="2"/>
        <v>3.9732750000000001E-3</v>
      </c>
    </row>
    <row r="51" spans="1:3" x14ac:dyDescent="0.25">
      <c r="A51">
        <v>6</v>
      </c>
      <c r="B51">
        <v>835.02599999999995</v>
      </c>
      <c r="C51">
        <f t="shared" si="2"/>
        <v>8.35026E-4</v>
      </c>
    </row>
    <row r="52" spans="1:3" x14ac:dyDescent="0.25">
      <c r="A52">
        <v>7</v>
      </c>
      <c r="B52">
        <v>5755.317</v>
      </c>
      <c r="C52">
        <f t="shared" si="2"/>
        <v>5.7553170000000002E-3</v>
      </c>
    </row>
    <row r="53" spans="1:3" x14ac:dyDescent="0.25">
      <c r="A53">
        <v>8</v>
      </c>
      <c r="B53">
        <v>2168.3270000000002</v>
      </c>
      <c r="C53">
        <f t="shared" si="2"/>
        <v>2.1683270000000003E-3</v>
      </c>
    </row>
    <row r="54" spans="1:3" x14ac:dyDescent="0.25">
      <c r="A54">
        <v>9</v>
      </c>
      <c r="B54">
        <v>1627.7619999999999</v>
      </c>
      <c r="C54">
        <f t="shared" si="2"/>
        <v>1.627762E-3</v>
      </c>
    </row>
    <row r="55" spans="1:3" x14ac:dyDescent="0.25">
      <c r="A55" t="s">
        <v>47</v>
      </c>
    </row>
    <row r="56" spans="1:3" x14ac:dyDescent="0.25">
      <c r="A56">
        <v>1</v>
      </c>
      <c r="B56">
        <v>859.303</v>
      </c>
      <c r="C56">
        <f t="shared" si="2"/>
        <v>8.5930299999999995E-4</v>
      </c>
    </row>
    <row r="57" spans="1:3" x14ac:dyDescent="0.25">
      <c r="A57">
        <v>2</v>
      </c>
      <c r="B57">
        <v>6105.7730000000001</v>
      </c>
      <c r="C57">
        <f t="shared" si="2"/>
        <v>6.1057730000000001E-3</v>
      </c>
    </row>
    <row r="58" spans="1:3" x14ac:dyDescent="0.25">
      <c r="A58">
        <v>3</v>
      </c>
      <c r="B58">
        <v>879.66499999999996</v>
      </c>
      <c r="C58">
        <f t="shared" si="2"/>
        <v>8.7966499999999996E-4</v>
      </c>
    </row>
    <row r="59" spans="1:3" x14ac:dyDescent="0.25">
      <c r="A59" t="s">
        <v>48</v>
      </c>
    </row>
    <row r="61" spans="1:3" x14ac:dyDescent="0.25">
      <c r="A61" t="s">
        <v>49</v>
      </c>
    </row>
    <row r="62" spans="1:3" x14ac:dyDescent="0.25">
      <c r="A62">
        <v>1</v>
      </c>
      <c r="B62">
        <v>2149.7269999999999</v>
      </c>
      <c r="C62">
        <f t="shared" ref="C62:C80" si="3">B62/1000000</f>
        <v>2.1497269999999997E-3</v>
      </c>
    </row>
    <row r="63" spans="1:3" x14ac:dyDescent="0.25">
      <c r="A63">
        <v>2</v>
      </c>
      <c r="B63">
        <v>1084.261</v>
      </c>
      <c r="C63">
        <f t="shared" si="3"/>
        <v>1.084261E-3</v>
      </c>
    </row>
    <row r="64" spans="1:3" x14ac:dyDescent="0.25">
      <c r="A64">
        <v>3</v>
      </c>
      <c r="B64">
        <v>2259.759</v>
      </c>
      <c r="C64">
        <f t="shared" si="3"/>
        <v>2.2597590000000001E-3</v>
      </c>
    </row>
    <row r="65" spans="1:3" x14ac:dyDescent="0.25">
      <c r="A65">
        <v>4</v>
      </c>
      <c r="B65">
        <v>717.94600000000003</v>
      </c>
      <c r="C65">
        <f t="shared" si="3"/>
        <v>7.1794600000000001E-4</v>
      </c>
    </row>
    <row r="66" spans="1:3" x14ac:dyDescent="0.25">
      <c r="A66">
        <v>5</v>
      </c>
      <c r="B66">
        <v>2422.261</v>
      </c>
      <c r="C66">
        <f t="shared" si="3"/>
        <v>2.4222609999999998E-3</v>
      </c>
    </row>
    <row r="67" spans="1:3" x14ac:dyDescent="0.25">
      <c r="A67">
        <v>6</v>
      </c>
      <c r="B67">
        <v>939.96699999999998</v>
      </c>
      <c r="C67">
        <f t="shared" si="3"/>
        <v>9.3996699999999999E-4</v>
      </c>
    </row>
    <row r="68" spans="1:3" x14ac:dyDescent="0.25">
      <c r="A68">
        <v>7</v>
      </c>
      <c r="B68">
        <v>2441.4479999999999</v>
      </c>
      <c r="C68">
        <f t="shared" si="3"/>
        <v>2.4414479999999997E-3</v>
      </c>
    </row>
    <row r="69" spans="1:3" x14ac:dyDescent="0.25">
      <c r="A69">
        <v>8</v>
      </c>
      <c r="B69">
        <v>1078.3879999999999</v>
      </c>
      <c r="C69">
        <f t="shared" si="3"/>
        <v>1.078388E-3</v>
      </c>
    </row>
    <row r="70" spans="1:3" x14ac:dyDescent="0.25">
      <c r="A70">
        <v>9</v>
      </c>
      <c r="B70">
        <v>823.08299999999997</v>
      </c>
      <c r="C70">
        <f t="shared" si="3"/>
        <v>8.2308299999999995E-4</v>
      </c>
    </row>
    <row r="71" spans="1:3" x14ac:dyDescent="0.25">
      <c r="A71">
        <v>10</v>
      </c>
      <c r="B71">
        <v>1445.877</v>
      </c>
      <c r="C71">
        <f t="shared" si="3"/>
        <v>1.4458769999999999E-3</v>
      </c>
    </row>
    <row r="72" spans="1:3" x14ac:dyDescent="0.25">
      <c r="A72">
        <v>11</v>
      </c>
      <c r="B72">
        <v>910.79499999999996</v>
      </c>
      <c r="C72">
        <f t="shared" si="3"/>
        <v>9.1079499999999994E-4</v>
      </c>
    </row>
    <row r="73" spans="1:3" x14ac:dyDescent="0.25">
      <c r="A73">
        <v>12</v>
      </c>
      <c r="B73">
        <v>660.18899999999996</v>
      </c>
      <c r="C73">
        <f t="shared" si="3"/>
        <v>6.6018899999999994E-4</v>
      </c>
    </row>
    <row r="74" spans="1:3" x14ac:dyDescent="0.25">
      <c r="A74">
        <v>13</v>
      </c>
      <c r="B74">
        <v>3680.576</v>
      </c>
      <c r="C74">
        <f t="shared" si="3"/>
        <v>3.6805760000000001E-3</v>
      </c>
    </row>
    <row r="75" spans="1:3" x14ac:dyDescent="0.25">
      <c r="A75">
        <v>14</v>
      </c>
      <c r="B75">
        <v>667.43299999999999</v>
      </c>
      <c r="C75">
        <f t="shared" si="3"/>
        <v>6.6743300000000005E-4</v>
      </c>
    </row>
    <row r="76" spans="1:3" x14ac:dyDescent="0.25">
      <c r="A76">
        <v>15</v>
      </c>
      <c r="B76">
        <v>652.94500000000005</v>
      </c>
      <c r="C76">
        <f t="shared" si="3"/>
        <v>6.5294500000000004E-4</v>
      </c>
    </row>
    <row r="77" spans="1:3" x14ac:dyDescent="0.25">
      <c r="A77">
        <v>16</v>
      </c>
      <c r="B77">
        <v>768.26300000000003</v>
      </c>
      <c r="C77">
        <f t="shared" si="3"/>
        <v>7.6826300000000004E-4</v>
      </c>
    </row>
    <row r="78" spans="1:3" x14ac:dyDescent="0.25">
      <c r="A78">
        <v>17</v>
      </c>
      <c r="B78">
        <v>1798.096</v>
      </c>
      <c r="C78">
        <f t="shared" si="3"/>
        <v>1.7980959999999999E-3</v>
      </c>
    </row>
    <row r="79" spans="1:3" x14ac:dyDescent="0.25">
      <c r="A79" t="s">
        <v>50</v>
      </c>
    </row>
    <row r="80" spans="1:3" x14ac:dyDescent="0.25">
      <c r="A80">
        <v>1</v>
      </c>
      <c r="B80">
        <v>1485.0350000000001</v>
      </c>
      <c r="C80">
        <f t="shared" si="3"/>
        <v>1.485035E-3</v>
      </c>
    </row>
    <row r="81" spans="1:3" x14ac:dyDescent="0.25">
      <c r="A81" t="s">
        <v>51</v>
      </c>
    </row>
    <row r="82" spans="1:3" x14ac:dyDescent="0.25">
      <c r="A82" t="s">
        <v>53</v>
      </c>
    </row>
    <row r="83" spans="1:3" x14ac:dyDescent="0.25">
      <c r="A83" t="s">
        <v>52</v>
      </c>
    </row>
    <row r="84" spans="1:3" x14ac:dyDescent="0.25">
      <c r="A84">
        <v>1</v>
      </c>
      <c r="B84">
        <v>2824.7959999999998</v>
      </c>
      <c r="C84">
        <f t="shared" ref="C84" si="4">B84/1000000</f>
        <v>2.8247959999999996E-3</v>
      </c>
    </row>
    <row r="86" spans="1:3" x14ac:dyDescent="0.25">
      <c r="A86" t="s">
        <v>54</v>
      </c>
    </row>
    <row r="87" spans="1:3" x14ac:dyDescent="0.25">
      <c r="A87">
        <v>1</v>
      </c>
      <c r="B87">
        <v>7219.99</v>
      </c>
      <c r="C87">
        <f t="shared" ref="C87:C114" si="5">B87/1000000</f>
        <v>7.2199899999999999E-3</v>
      </c>
    </row>
    <row r="88" spans="1:3" x14ac:dyDescent="0.25">
      <c r="A88">
        <v>2</v>
      </c>
      <c r="B88">
        <v>1915.1759999999999</v>
      </c>
      <c r="C88">
        <f t="shared" si="5"/>
        <v>1.915176E-3</v>
      </c>
    </row>
    <row r="89" spans="1:3" x14ac:dyDescent="0.25">
      <c r="A89">
        <v>3</v>
      </c>
      <c r="B89">
        <v>962.678</v>
      </c>
      <c r="C89">
        <f t="shared" si="5"/>
        <v>9.6267800000000001E-4</v>
      </c>
    </row>
    <row r="90" spans="1:3" x14ac:dyDescent="0.25">
      <c r="A90">
        <v>4</v>
      </c>
      <c r="B90">
        <v>2797.5819999999999</v>
      </c>
      <c r="C90">
        <f t="shared" si="5"/>
        <v>2.7975819999999998E-3</v>
      </c>
    </row>
    <row r="91" spans="1:3" x14ac:dyDescent="0.25">
      <c r="A91">
        <v>5</v>
      </c>
      <c r="B91">
        <v>4039.8420000000001</v>
      </c>
      <c r="C91">
        <f t="shared" si="5"/>
        <v>4.0398420000000001E-3</v>
      </c>
    </row>
    <row r="92" spans="1:3" x14ac:dyDescent="0.25">
      <c r="A92">
        <v>6</v>
      </c>
      <c r="B92">
        <v>902.18100000000004</v>
      </c>
      <c r="C92">
        <f t="shared" si="5"/>
        <v>9.0218100000000005E-4</v>
      </c>
    </row>
    <row r="93" spans="1:3" x14ac:dyDescent="0.25">
      <c r="A93" t="s">
        <v>55</v>
      </c>
    </row>
    <row r="94" spans="1:3" x14ac:dyDescent="0.25">
      <c r="A94">
        <v>1</v>
      </c>
      <c r="B94">
        <v>1369.521</v>
      </c>
      <c r="C94">
        <f t="shared" si="5"/>
        <v>1.3695210000000001E-3</v>
      </c>
    </row>
    <row r="95" spans="1:3" x14ac:dyDescent="0.25">
      <c r="A95">
        <v>2</v>
      </c>
      <c r="B95">
        <v>1431.194</v>
      </c>
      <c r="C95">
        <f t="shared" si="5"/>
        <v>1.431194E-3</v>
      </c>
    </row>
    <row r="96" spans="1:3" x14ac:dyDescent="0.25">
      <c r="A96" t="s">
        <v>56</v>
      </c>
    </row>
    <row r="97" spans="1:3" x14ac:dyDescent="0.25">
      <c r="A97">
        <v>1</v>
      </c>
      <c r="B97">
        <v>1022.197</v>
      </c>
      <c r="C97">
        <f t="shared" si="5"/>
        <v>1.0221970000000001E-3</v>
      </c>
    </row>
    <row r="98" spans="1:3" x14ac:dyDescent="0.25">
      <c r="A98">
        <v>2</v>
      </c>
      <c r="B98">
        <v>984.80200000000002</v>
      </c>
      <c r="C98">
        <f t="shared" si="5"/>
        <v>9.8480200000000012E-4</v>
      </c>
    </row>
    <row r="99" spans="1:3" x14ac:dyDescent="0.25">
      <c r="A99">
        <v>3</v>
      </c>
      <c r="B99">
        <v>5015.6379999999999</v>
      </c>
      <c r="C99">
        <f t="shared" si="5"/>
        <v>5.0156380000000002E-3</v>
      </c>
    </row>
    <row r="100" spans="1:3" x14ac:dyDescent="0.25">
      <c r="A100">
        <v>4</v>
      </c>
      <c r="B100">
        <v>2806.98</v>
      </c>
      <c r="C100">
        <f t="shared" si="5"/>
        <v>2.8069800000000002E-3</v>
      </c>
    </row>
    <row r="101" spans="1:3" x14ac:dyDescent="0.25">
      <c r="A101">
        <v>5</v>
      </c>
      <c r="B101">
        <v>2427.7429999999999</v>
      </c>
      <c r="C101">
        <f t="shared" si="5"/>
        <v>2.427743E-3</v>
      </c>
    </row>
    <row r="102" spans="1:3" x14ac:dyDescent="0.25">
      <c r="A102" t="s">
        <v>57</v>
      </c>
    </row>
    <row r="103" spans="1:3" x14ac:dyDescent="0.25">
      <c r="A103">
        <v>1</v>
      </c>
      <c r="B103">
        <v>1252.6369999999999</v>
      </c>
      <c r="C103">
        <f t="shared" si="5"/>
        <v>1.252637E-3</v>
      </c>
    </row>
    <row r="104" spans="1:3" x14ac:dyDescent="0.25">
      <c r="A104">
        <v>2</v>
      </c>
      <c r="B104">
        <v>926.85</v>
      </c>
      <c r="C104">
        <f t="shared" si="5"/>
        <v>9.2685E-4</v>
      </c>
    </row>
    <row r="105" spans="1:3" x14ac:dyDescent="0.25">
      <c r="A105">
        <v>3</v>
      </c>
      <c r="B105">
        <v>711.68100000000004</v>
      </c>
      <c r="C105">
        <f t="shared" si="5"/>
        <v>7.1168100000000003E-4</v>
      </c>
    </row>
    <row r="106" spans="1:3" x14ac:dyDescent="0.25">
      <c r="A106">
        <v>4</v>
      </c>
      <c r="B106">
        <v>884.36400000000003</v>
      </c>
      <c r="C106">
        <f t="shared" si="5"/>
        <v>8.8436400000000001E-4</v>
      </c>
    </row>
    <row r="107" spans="1:3" x14ac:dyDescent="0.25">
      <c r="A107">
        <v>5</v>
      </c>
      <c r="B107">
        <v>835.41800000000001</v>
      </c>
      <c r="C107">
        <f t="shared" si="5"/>
        <v>8.3541799999999999E-4</v>
      </c>
    </row>
    <row r="108" spans="1:3" x14ac:dyDescent="0.25">
      <c r="A108">
        <v>6</v>
      </c>
      <c r="B108">
        <v>821.71299999999997</v>
      </c>
      <c r="C108">
        <f t="shared" si="5"/>
        <v>8.2171299999999996E-4</v>
      </c>
    </row>
    <row r="109" spans="1:3" x14ac:dyDescent="0.25">
      <c r="A109" t="s">
        <v>58</v>
      </c>
    </row>
    <row r="110" spans="1:3" x14ac:dyDescent="0.25">
      <c r="A110">
        <v>1</v>
      </c>
      <c r="B110">
        <v>2239.0050000000001</v>
      </c>
      <c r="C110">
        <f t="shared" si="5"/>
        <v>2.2390050000000001E-3</v>
      </c>
    </row>
    <row r="111" spans="1:3" x14ac:dyDescent="0.25">
      <c r="A111">
        <v>2</v>
      </c>
      <c r="B111">
        <v>1981.547</v>
      </c>
      <c r="C111">
        <f t="shared" si="5"/>
        <v>1.9815470000000002E-3</v>
      </c>
    </row>
    <row r="112" spans="1:3" x14ac:dyDescent="0.25">
      <c r="A112">
        <v>3</v>
      </c>
      <c r="B112">
        <v>3810.7730000000001</v>
      </c>
      <c r="C112">
        <f t="shared" si="5"/>
        <v>3.8107729999999999E-3</v>
      </c>
    </row>
    <row r="113" spans="1:3" x14ac:dyDescent="0.25">
      <c r="A113">
        <v>4</v>
      </c>
      <c r="B113">
        <v>690.34</v>
      </c>
      <c r="C113">
        <f t="shared" si="5"/>
        <v>6.9034000000000001E-4</v>
      </c>
    </row>
    <row r="114" spans="1:3" x14ac:dyDescent="0.25">
      <c r="A114">
        <v>5</v>
      </c>
      <c r="B114">
        <v>958.17499999999995</v>
      </c>
      <c r="C114">
        <f t="shared" si="5"/>
        <v>9.5817499999999991E-4</v>
      </c>
    </row>
    <row r="116" spans="1:3" x14ac:dyDescent="0.25">
      <c r="A116" t="s">
        <v>59</v>
      </c>
    </row>
    <row r="117" spans="1:3" x14ac:dyDescent="0.25">
      <c r="A117">
        <v>1</v>
      </c>
      <c r="B117">
        <v>5076.3320000000003</v>
      </c>
      <c r="C117">
        <f t="shared" ref="C117" si="6">B117/1000000</f>
        <v>5.0763320000000002E-3</v>
      </c>
    </row>
    <row r="118" spans="1:3" x14ac:dyDescent="0.25">
      <c r="A118">
        <v>2</v>
      </c>
      <c r="B118">
        <v>2202.7849999999999</v>
      </c>
      <c r="C118">
        <f t="shared" ref="C118:C125" si="7">B118/1000000</f>
        <v>2.2027849999999996E-3</v>
      </c>
    </row>
    <row r="119" spans="1:3" x14ac:dyDescent="0.25">
      <c r="A119">
        <v>3</v>
      </c>
      <c r="B119">
        <v>3183.6709999999998</v>
      </c>
      <c r="C119">
        <f t="shared" si="7"/>
        <v>3.1836709999999999E-3</v>
      </c>
    </row>
    <row r="120" spans="1:3" x14ac:dyDescent="0.25">
      <c r="A120">
        <v>4</v>
      </c>
      <c r="B120">
        <v>9445.6820000000007</v>
      </c>
      <c r="C120">
        <f t="shared" si="7"/>
        <v>9.4456820000000004E-3</v>
      </c>
    </row>
    <row r="121" spans="1:3" x14ac:dyDescent="0.25">
      <c r="A121">
        <v>5</v>
      </c>
      <c r="B121">
        <v>771.39599999999996</v>
      </c>
      <c r="C121">
        <f t="shared" si="7"/>
        <v>7.7139599999999993E-4</v>
      </c>
    </row>
    <row r="122" spans="1:3" x14ac:dyDescent="0.25">
      <c r="A122">
        <v>6</v>
      </c>
      <c r="B122">
        <v>788.23299999999995</v>
      </c>
      <c r="C122">
        <f t="shared" si="7"/>
        <v>7.8823299999999995E-4</v>
      </c>
    </row>
    <row r="123" spans="1:3" x14ac:dyDescent="0.25">
      <c r="A123">
        <v>7</v>
      </c>
      <c r="B123">
        <v>732.82600000000002</v>
      </c>
      <c r="C123">
        <f t="shared" si="7"/>
        <v>7.3282600000000001E-4</v>
      </c>
    </row>
    <row r="124" spans="1:3" x14ac:dyDescent="0.25">
      <c r="A124">
        <v>8</v>
      </c>
      <c r="B124">
        <v>1721.348</v>
      </c>
      <c r="C124">
        <f t="shared" si="7"/>
        <v>1.7213479999999999E-3</v>
      </c>
    </row>
    <row r="125" spans="1:3" x14ac:dyDescent="0.25">
      <c r="A125">
        <v>9</v>
      </c>
      <c r="B125">
        <v>961.30799999999999</v>
      </c>
      <c r="C125">
        <f t="shared" si="7"/>
        <v>9.6130800000000002E-4</v>
      </c>
    </row>
    <row r="126" spans="1:3" x14ac:dyDescent="0.25">
      <c r="A126" t="s">
        <v>60</v>
      </c>
    </row>
    <row r="127" spans="1:3" x14ac:dyDescent="0.25">
      <c r="A127" t="s">
        <v>61</v>
      </c>
    </row>
    <row r="128" spans="1:3" x14ac:dyDescent="0.25">
      <c r="A128" t="s">
        <v>62</v>
      </c>
    </row>
    <row r="129" spans="1:1" x14ac:dyDescent="0.25">
      <c r="A129" t="s">
        <v>63</v>
      </c>
    </row>
  </sheetData>
  <mergeCells count="3">
    <mergeCell ref="F2:G2"/>
    <mergeCell ref="F3:G3"/>
    <mergeCell ref="F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457F8-A149-4AFD-9295-B5DF42205AA8}">
  <dimension ref="A1:Q59"/>
  <sheetViews>
    <sheetView tabSelected="1" topLeftCell="A12" workbookViewId="0">
      <selection activeCell="O24" sqref="O24"/>
    </sheetView>
  </sheetViews>
  <sheetFormatPr defaultRowHeight="15" x14ac:dyDescent="0.25"/>
  <cols>
    <col min="2" max="2" width="2.85546875" bestFit="1" customWidth="1"/>
    <col min="3" max="3" width="10.85546875" bestFit="1" customWidth="1"/>
    <col min="4" max="4" width="13.28515625" bestFit="1" customWidth="1"/>
    <col min="5" max="6" width="17.140625" bestFit="1" customWidth="1"/>
    <col min="7" max="7" width="21.7109375" bestFit="1" customWidth="1"/>
    <col min="8" max="9" width="20.42578125" bestFit="1" customWidth="1"/>
    <col min="11" max="11" width="28.42578125" bestFit="1" customWidth="1"/>
    <col min="13" max="13" width="14.140625" bestFit="1" customWidth="1"/>
    <col min="14" max="14" width="14.42578125" bestFit="1" customWidth="1"/>
    <col min="15" max="15" width="24.5703125" bestFit="1" customWidth="1"/>
    <col min="16" max="16" width="10.85546875" bestFit="1" customWidth="1"/>
    <col min="17" max="17" width="17.140625" bestFit="1" customWidth="1"/>
  </cols>
  <sheetData>
    <row r="1" spans="1:17" ht="15.75" thickBot="1" x14ac:dyDescent="0.3">
      <c r="A1" s="7" t="s">
        <v>0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1" t="s">
        <v>10</v>
      </c>
      <c r="L1" s="1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</row>
    <row r="2" spans="1:17" ht="15.75" thickBot="1" x14ac:dyDescent="0.3">
      <c r="A2" s="30" t="s">
        <v>17</v>
      </c>
      <c r="B2" s="7">
        <v>1</v>
      </c>
      <c r="C2">
        <v>19</v>
      </c>
      <c r="D2">
        <f>1585*1221</f>
        <v>1935285</v>
      </c>
      <c r="E2">
        <f>701.33*540.26</f>
        <v>378900.54580000002</v>
      </c>
      <c r="F2">
        <f>E2/1000000</f>
        <v>0.37890054580000004</v>
      </c>
      <c r="G2">
        <v>29406.231</v>
      </c>
      <c r="H2">
        <v>1547.6959999999999</v>
      </c>
      <c r="I2">
        <f>H2/1000000</f>
        <v>1.5476959999999999E-3</v>
      </c>
      <c r="J2">
        <v>7.7610000000000001</v>
      </c>
      <c r="K2">
        <f>C2/F2</f>
        <v>50.145084800244689</v>
      </c>
      <c r="L2" s="5" t="s">
        <v>18</v>
      </c>
      <c r="O2" s="17">
        <v>36.715000000000003</v>
      </c>
      <c r="P2">
        <f>O2/1000</f>
        <v>3.6715000000000005E-2</v>
      </c>
      <c r="Q2">
        <f>(P2*365)/28</f>
        <v>0.47860625000000007</v>
      </c>
    </row>
    <row r="3" spans="1:17" ht="15.75" thickBot="1" x14ac:dyDescent="0.3">
      <c r="A3" s="31"/>
      <c r="B3" s="7">
        <v>2</v>
      </c>
      <c r="C3">
        <v>13</v>
      </c>
      <c r="D3">
        <f>1601*1197</f>
        <v>1916397</v>
      </c>
      <c r="E3">
        <f>708.41*529.64</f>
        <v>375202.27239999996</v>
      </c>
      <c r="F3">
        <f t="shared" ref="F3:F6" si="0">E3/1000000</f>
        <v>0.37520227239999998</v>
      </c>
      <c r="G3">
        <v>27089.107</v>
      </c>
      <c r="H3">
        <v>2083.777</v>
      </c>
      <c r="I3">
        <f t="shared" ref="I3:I6" si="1">H3/1000000</f>
        <v>2.0837770000000002E-3</v>
      </c>
      <c r="J3">
        <v>7.22</v>
      </c>
      <c r="K3">
        <f t="shared" ref="K3:K6" si="2">C3/F3</f>
        <v>34.647977787673973</v>
      </c>
      <c r="L3" s="5">
        <v>12</v>
      </c>
      <c r="O3" s="17">
        <v>29.373999999999999</v>
      </c>
      <c r="P3">
        <f t="shared" ref="P3:P6" si="3">O3/1000</f>
        <v>2.9373999999999997E-2</v>
      </c>
      <c r="Q3">
        <f t="shared" ref="Q3:Q6" si="4">(P3*365)/28</f>
        <v>0.38291107142857139</v>
      </c>
    </row>
    <row r="4" spans="1:17" ht="15.75" thickBot="1" x14ac:dyDescent="0.3">
      <c r="A4" s="31"/>
      <c r="B4" s="7">
        <v>3</v>
      </c>
      <c r="C4">
        <v>18</v>
      </c>
      <c r="D4">
        <f>1597*1221</f>
        <v>1949937</v>
      </c>
      <c r="E4">
        <f>706.64*540.26</f>
        <v>381769.32639999996</v>
      </c>
      <c r="F4">
        <f t="shared" si="0"/>
        <v>0.38176932639999994</v>
      </c>
      <c r="G4">
        <v>21328.112000000001</v>
      </c>
      <c r="H4">
        <v>1184.895</v>
      </c>
      <c r="I4">
        <f t="shared" si="1"/>
        <v>1.184895E-3</v>
      </c>
      <c r="J4">
        <v>5.5869999999999997</v>
      </c>
      <c r="K4">
        <f t="shared" si="2"/>
        <v>47.14889006336891</v>
      </c>
      <c r="L4" s="5">
        <v>3</v>
      </c>
      <c r="O4" s="17">
        <v>34.993000000000002</v>
      </c>
      <c r="P4">
        <f t="shared" si="3"/>
        <v>3.4993000000000003E-2</v>
      </c>
      <c r="Q4">
        <f t="shared" si="4"/>
        <v>0.45615875000000006</v>
      </c>
    </row>
    <row r="5" spans="1:17" ht="15.75" thickBot="1" x14ac:dyDescent="0.3">
      <c r="A5" s="31"/>
      <c r="B5" s="7">
        <v>4</v>
      </c>
      <c r="C5">
        <v>17</v>
      </c>
      <c r="D5">
        <f>1613*1228</f>
        <v>1980764</v>
      </c>
      <c r="E5">
        <f>713.72*543.36</f>
        <v>387806.89920000004</v>
      </c>
      <c r="F5">
        <f t="shared" si="0"/>
        <v>0.38780689920000005</v>
      </c>
      <c r="G5">
        <v>26948.532999999999</v>
      </c>
      <c r="H5">
        <v>1585.2080000000001</v>
      </c>
      <c r="I5">
        <f t="shared" si="1"/>
        <v>1.5852080000000001E-3</v>
      </c>
      <c r="J5">
        <v>6.9489999999999998</v>
      </c>
      <c r="K5">
        <f t="shared" si="2"/>
        <v>43.83624952281405</v>
      </c>
      <c r="L5" s="5">
        <v>6</v>
      </c>
      <c r="O5" s="17">
        <v>37.183999999999997</v>
      </c>
      <c r="P5">
        <f t="shared" si="3"/>
        <v>3.7183999999999995E-2</v>
      </c>
      <c r="Q5">
        <f t="shared" si="4"/>
        <v>0.48471999999999993</v>
      </c>
    </row>
    <row r="6" spans="1:17" ht="15.75" thickBot="1" x14ac:dyDescent="0.3">
      <c r="A6" s="32"/>
      <c r="B6" s="7">
        <v>5</v>
      </c>
      <c r="C6">
        <v>22</v>
      </c>
      <c r="D6">
        <f>1571*1219</f>
        <v>1915049</v>
      </c>
      <c r="E6">
        <f>695.13*539.38</f>
        <v>374939.2194</v>
      </c>
      <c r="F6">
        <f t="shared" si="0"/>
        <v>0.37493921940000002</v>
      </c>
      <c r="G6">
        <v>31910.917000000001</v>
      </c>
      <c r="H6">
        <v>1450.4960000000001</v>
      </c>
      <c r="I6">
        <f t="shared" si="1"/>
        <v>1.4504960000000001E-3</v>
      </c>
      <c r="J6">
        <v>8.5109999999999992</v>
      </c>
      <c r="K6">
        <f t="shared" si="2"/>
        <v>58.676176995315949</v>
      </c>
      <c r="L6" s="5">
        <v>9</v>
      </c>
      <c r="O6" s="17">
        <v>44.969000000000001</v>
      </c>
      <c r="P6">
        <f t="shared" si="3"/>
        <v>4.4969000000000002E-2</v>
      </c>
      <c r="Q6">
        <f t="shared" si="4"/>
        <v>0.58620303571428578</v>
      </c>
    </row>
    <row r="7" spans="1:17" ht="15.75" thickBot="1" x14ac:dyDescent="0.3">
      <c r="A7" s="7" t="s">
        <v>19</v>
      </c>
      <c r="B7" s="4"/>
      <c r="C7" s="6">
        <f>AVERAGE(C2:C6)</f>
        <v>17.8</v>
      </c>
      <c r="D7" s="4">
        <f t="shared" ref="D7:H7" si="5">AVERAGE(D2:D6)</f>
        <v>1939486.4</v>
      </c>
      <c r="E7" s="4">
        <f t="shared" si="5"/>
        <v>379723.65264000004</v>
      </c>
      <c r="F7" s="4">
        <f>AVERAGE(F2:F6)</f>
        <v>0.37972365264000002</v>
      </c>
      <c r="G7" s="4">
        <f t="shared" si="5"/>
        <v>27336.580000000005</v>
      </c>
      <c r="H7" s="4">
        <f t="shared" si="5"/>
        <v>1570.4144000000001</v>
      </c>
      <c r="I7" s="4">
        <f>AVERAGE(I2:I6)</f>
        <v>1.5704143999999999E-3</v>
      </c>
      <c r="J7" s="4">
        <f>AVERAGE(J2:J6)</f>
        <v>7.2055999999999987</v>
      </c>
      <c r="K7" s="4">
        <f>AVERAGE(K2:K6)</f>
        <v>46.89087583388352</v>
      </c>
      <c r="M7" s="4" t="e">
        <f t="shared" ref="M7:Q7" si="6">AVERAGE(M2:M6)</f>
        <v>#DIV/0!</v>
      </c>
      <c r="N7" s="4" t="e">
        <f t="shared" si="6"/>
        <v>#DIV/0!</v>
      </c>
      <c r="O7" s="4">
        <f t="shared" si="6"/>
        <v>36.646999999999998</v>
      </c>
      <c r="P7" s="4">
        <f t="shared" si="6"/>
        <v>3.6646999999999999E-2</v>
      </c>
      <c r="Q7" s="4">
        <f t="shared" si="6"/>
        <v>0.4777198214285715</v>
      </c>
    </row>
    <row r="8" spans="1:17" ht="15.75" thickBot="1" x14ac:dyDescent="0.3"/>
    <row r="9" spans="1:17" ht="15.75" thickBot="1" x14ac:dyDescent="0.3">
      <c r="A9" s="7" t="s">
        <v>0</v>
      </c>
      <c r="B9" s="4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2" t="s">
        <v>7</v>
      </c>
      <c r="I9" s="2" t="s">
        <v>8</v>
      </c>
      <c r="J9" s="3" t="s">
        <v>9</v>
      </c>
      <c r="K9" s="1" t="s">
        <v>10</v>
      </c>
      <c r="M9" s="8" t="s">
        <v>12</v>
      </c>
      <c r="N9" s="8" t="s">
        <v>13</v>
      </c>
      <c r="O9" s="8" t="s">
        <v>14</v>
      </c>
      <c r="P9" s="8" t="s">
        <v>15</v>
      </c>
      <c r="Q9" s="8" t="s">
        <v>16</v>
      </c>
    </row>
    <row r="10" spans="1:17" ht="15.75" thickBot="1" x14ac:dyDescent="0.3">
      <c r="A10" s="30" t="s">
        <v>20</v>
      </c>
      <c r="B10" s="7">
        <v>1</v>
      </c>
      <c r="C10">
        <v>24</v>
      </c>
      <c r="D10">
        <f>1607*1218</f>
        <v>1957326</v>
      </c>
      <c r="E10">
        <f>711.06*538.94</f>
        <v>383218.6764</v>
      </c>
      <c r="F10">
        <f>E10/1000000</f>
        <v>0.38321867640000001</v>
      </c>
      <c r="G10">
        <v>34860.82</v>
      </c>
      <c r="H10">
        <v>1452.5340000000001</v>
      </c>
      <c r="I10">
        <f>H10/1000000</f>
        <v>1.4525340000000001E-3</v>
      </c>
      <c r="J10">
        <v>9.0969999999999995</v>
      </c>
      <c r="K10">
        <f>C10/F10</f>
        <v>62.627427831698441</v>
      </c>
      <c r="O10" s="17">
        <v>35.43</v>
      </c>
      <c r="P10">
        <f>O10/1000</f>
        <v>3.5430000000000003E-2</v>
      </c>
      <c r="Q10">
        <f>(P10*365)/28</f>
        <v>0.46185535714285714</v>
      </c>
    </row>
    <row r="11" spans="1:17" ht="15.75" thickBot="1" x14ac:dyDescent="0.3">
      <c r="A11" s="31"/>
      <c r="B11" s="7">
        <v>2</v>
      </c>
      <c r="C11">
        <v>21</v>
      </c>
      <c r="D11">
        <f>1591*1214</f>
        <v>1931474</v>
      </c>
      <c r="E11">
        <f>703.98*537.17</f>
        <v>378156.93659999996</v>
      </c>
      <c r="F11">
        <f t="shared" ref="F11:F14" si="7">E11/1000000</f>
        <v>0.37815693659999994</v>
      </c>
      <c r="G11">
        <v>29497.076000000001</v>
      </c>
      <c r="H11">
        <v>1404.623</v>
      </c>
      <c r="I11">
        <f t="shared" ref="I11:I14" si="8">H11/1000000</f>
        <v>1.404623E-3</v>
      </c>
      <c r="J11">
        <v>7.8</v>
      </c>
      <c r="K11">
        <f t="shared" ref="K11:K14" si="9">C11/F11</f>
        <v>55.53249978384769</v>
      </c>
      <c r="O11" s="17">
        <v>44.819000000000003</v>
      </c>
      <c r="P11">
        <f t="shared" ref="P11:P14" si="10">O11/1000</f>
        <v>4.4819000000000005E-2</v>
      </c>
      <c r="Q11">
        <f t="shared" ref="Q11:Q14" si="11">(P11*365)/28</f>
        <v>0.58424767857142867</v>
      </c>
    </row>
    <row r="12" spans="1:17" ht="15.75" thickBot="1" x14ac:dyDescent="0.3">
      <c r="A12" s="31"/>
      <c r="B12" s="7">
        <v>3</v>
      </c>
      <c r="C12">
        <v>21</v>
      </c>
      <c r="D12">
        <f>1577*1221</f>
        <v>1925517</v>
      </c>
      <c r="E12">
        <f>697.79*540.26</f>
        <v>376988.02539999998</v>
      </c>
      <c r="F12">
        <f t="shared" si="7"/>
        <v>0.37698802539999998</v>
      </c>
      <c r="G12">
        <v>26750.398000000001</v>
      </c>
      <c r="H12">
        <v>1273.828</v>
      </c>
      <c r="I12">
        <f t="shared" si="8"/>
        <v>1.2738280000000001E-3</v>
      </c>
      <c r="J12">
        <v>7.0960000000000001</v>
      </c>
      <c r="K12">
        <f t="shared" si="9"/>
        <v>55.704687112324393</v>
      </c>
      <c r="O12" s="17">
        <v>45.58</v>
      </c>
      <c r="P12">
        <f t="shared" si="10"/>
        <v>4.5579999999999996E-2</v>
      </c>
      <c r="Q12">
        <f t="shared" si="11"/>
        <v>0.59416785714285703</v>
      </c>
    </row>
    <row r="13" spans="1:17" ht="15.75" thickBot="1" x14ac:dyDescent="0.3">
      <c r="A13" s="31"/>
      <c r="B13" s="7">
        <v>4</v>
      </c>
      <c r="C13">
        <v>20</v>
      </c>
      <c r="D13">
        <f>1605*1224</f>
        <v>1964520</v>
      </c>
      <c r="E13">
        <f>710.18*541.59</f>
        <v>384626.38620000001</v>
      </c>
      <c r="F13">
        <f t="shared" si="7"/>
        <v>0.3846263862</v>
      </c>
      <c r="G13">
        <v>25577.445</v>
      </c>
      <c r="H13">
        <v>1278.8720000000001</v>
      </c>
      <c r="I13">
        <f t="shared" si="8"/>
        <v>1.2788720000000001E-3</v>
      </c>
      <c r="J13">
        <v>6.65</v>
      </c>
      <c r="K13">
        <f t="shared" si="9"/>
        <v>51.998512628304958</v>
      </c>
      <c r="O13" s="17">
        <v>50.286000000000001</v>
      </c>
      <c r="P13">
        <f t="shared" si="10"/>
        <v>5.0286000000000004E-2</v>
      </c>
      <c r="Q13">
        <f t="shared" si="11"/>
        <v>0.65551392857142865</v>
      </c>
    </row>
    <row r="14" spans="1:17" ht="15.75" thickBot="1" x14ac:dyDescent="0.3">
      <c r="A14" s="32"/>
      <c r="B14" s="7">
        <v>5</v>
      </c>
      <c r="C14">
        <v>25</v>
      </c>
      <c r="D14">
        <f>1595*1217</f>
        <v>1941115</v>
      </c>
      <c r="E14">
        <f>705.75*538.49</f>
        <v>380039.3175</v>
      </c>
      <c r="F14">
        <f t="shared" si="7"/>
        <v>0.38003931750000003</v>
      </c>
      <c r="G14">
        <v>36984.116999999998</v>
      </c>
      <c r="H14">
        <v>1479.365</v>
      </c>
      <c r="I14">
        <f t="shared" si="8"/>
        <v>1.4793650000000001E-3</v>
      </c>
      <c r="J14">
        <v>9.7319999999999993</v>
      </c>
      <c r="K14">
        <f t="shared" si="9"/>
        <v>65.782667342044149</v>
      </c>
      <c r="O14" s="17">
        <v>41.063000000000002</v>
      </c>
      <c r="P14">
        <f t="shared" si="10"/>
        <v>4.1063000000000002E-2</v>
      </c>
      <c r="Q14">
        <f t="shared" si="11"/>
        <v>0.53528553571428572</v>
      </c>
    </row>
    <row r="15" spans="1:17" ht="15.75" thickBot="1" x14ac:dyDescent="0.3">
      <c r="A15" s="7" t="s">
        <v>19</v>
      </c>
      <c r="B15" s="4"/>
      <c r="C15" s="6">
        <f>AVERAGE(C10:C14)</f>
        <v>22.2</v>
      </c>
      <c r="D15" s="4">
        <f t="shared" ref="D15:E15" si="12">AVERAGE(D10:D14)</f>
        <v>1943990.4</v>
      </c>
      <c r="E15" s="4">
        <f t="shared" si="12"/>
        <v>380605.86842000001</v>
      </c>
      <c r="F15" s="4">
        <f>AVERAGE(F10:F14)</f>
        <v>0.38060586841999999</v>
      </c>
      <c r="G15" s="4">
        <f t="shared" ref="G15:H15" si="13">AVERAGE(G10:G14)</f>
        <v>30733.9712</v>
      </c>
      <c r="H15" s="4">
        <f t="shared" si="13"/>
        <v>1377.8444000000002</v>
      </c>
      <c r="I15" s="4">
        <f>AVERAGE(I10:I14)</f>
        <v>1.3778444000000002E-3</v>
      </c>
      <c r="J15" s="4">
        <f>AVERAGE(J10:J14)</f>
        <v>8.0749999999999993</v>
      </c>
      <c r="K15" s="4">
        <f>AVERAGE(K10:K14)</f>
        <v>58.329158939643925</v>
      </c>
      <c r="M15" s="4" t="e">
        <f t="shared" ref="M15:Q15" si="14">AVERAGE(M10:M14)</f>
        <v>#DIV/0!</v>
      </c>
      <c r="N15" s="4" t="e">
        <f t="shared" si="14"/>
        <v>#DIV/0!</v>
      </c>
      <c r="O15" s="4">
        <f t="shared" si="14"/>
        <v>43.435600000000001</v>
      </c>
      <c r="P15" s="4">
        <f t="shared" si="14"/>
        <v>4.3435600000000005E-2</v>
      </c>
      <c r="Q15" s="4">
        <f t="shared" si="14"/>
        <v>0.5662140714285715</v>
      </c>
    </row>
    <row r="16" spans="1:17" ht="15.75" thickBot="1" x14ac:dyDescent="0.3"/>
    <row r="17" spans="1:17" ht="15.75" thickBot="1" x14ac:dyDescent="0.3">
      <c r="A17" s="7" t="s">
        <v>0</v>
      </c>
      <c r="B17" s="4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2" t="s">
        <v>7</v>
      </c>
      <c r="I17" s="2" t="s">
        <v>8</v>
      </c>
      <c r="J17" s="3" t="s">
        <v>9</v>
      </c>
      <c r="K17" s="1" t="s">
        <v>10</v>
      </c>
      <c r="M17" s="8" t="s">
        <v>12</v>
      </c>
      <c r="N17" s="8" t="s">
        <v>13</v>
      </c>
      <c r="O17" s="8" t="s">
        <v>14</v>
      </c>
      <c r="P17" s="8" t="s">
        <v>15</v>
      </c>
      <c r="Q17" s="8" t="s">
        <v>16</v>
      </c>
    </row>
    <row r="18" spans="1:17" ht="15.75" thickBot="1" x14ac:dyDescent="0.3">
      <c r="A18" s="30" t="s">
        <v>21</v>
      </c>
      <c r="B18" s="7">
        <v>1</v>
      </c>
      <c r="C18">
        <v>18</v>
      </c>
      <c r="D18">
        <f>1603*1220</f>
        <v>1955660</v>
      </c>
      <c r="E18">
        <f>709.29*539.82</f>
        <v>382888.9278</v>
      </c>
      <c r="F18">
        <f>E18/1000000</f>
        <v>0.3828889278</v>
      </c>
      <c r="G18">
        <v>27292.723999999998</v>
      </c>
      <c r="H18">
        <v>1516.2619999999999</v>
      </c>
      <c r="I18">
        <f>H18/1000000</f>
        <v>1.516262E-3</v>
      </c>
      <c r="J18">
        <v>7.1280000000000001</v>
      </c>
      <c r="K18">
        <f>C18/F18</f>
        <v>47.011022500504907</v>
      </c>
      <c r="O18" s="17">
        <v>57.609000000000002</v>
      </c>
      <c r="P18">
        <f>O18/1000</f>
        <v>5.7609E-2</v>
      </c>
      <c r="Q18">
        <f>(P18*365)/28</f>
        <v>0.75097446428571424</v>
      </c>
    </row>
    <row r="19" spans="1:17" ht="15.75" thickBot="1" x14ac:dyDescent="0.3">
      <c r="A19" s="31"/>
      <c r="B19" s="7">
        <v>2</v>
      </c>
      <c r="C19">
        <v>10</v>
      </c>
      <c r="D19">
        <f>1604*1226</f>
        <v>1966504</v>
      </c>
      <c r="E19">
        <f>709.73*542.48</f>
        <v>385014.33040000004</v>
      </c>
      <c r="F19">
        <f t="shared" ref="F19:F22" si="15">E19/1000000</f>
        <v>0.38501433040000005</v>
      </c>
      <c r="G19">
        <v>19502.607</v>
      </c>
      <c r="H19">
        <v>1950.261</v>
      </c>
      <c r="I19">
        <f t="shared" ref="I19:I22" si="16">H19/1000000</f>
        <v>1.950261E-3</v>
      </c>
      <c r="J19">
        <v>5.0650000000000004</v>
      </c>
      <c r="K19">
        <f t="shared" ref="K19:K22" si="17">C19/F19</f>
        <v>25.973059209538448</v>
      </c>
      <c r="O19" s="17">
        <v>51.970999999999997</v>
      </c>
      <c r="P19">
        <f t="shared" ref="P19:P22" si="18">O19/1000</f>
        <v>5.1970999999999996E-2</v>
      </c>
      <c r="Q19">
        <f t="shared" ref="Q19:Q22" si="19">(P19*365)/28</f>
        <v>0.67747910714285708</v>
      </c>
    </row>
    <row r="20" spans="1:17" ht="15.75" thickBot="1" x14ac:dyDescent="0.3">
      <c r="A20" s="31"/>
      <c r="B20" s="7">
        <v>3</v>
      </c>
      <c r="C20">
        <v>8</v>
      </c>
      <c r="D20">
        <f>1597*1214</f>
        <v>1938758</v>
      </c>
      <c r="E20">
        <f>706.64*537.17</f>
        <v>379585.80879999994</v>
      </c>
      <c r="F20">
        <f t="shared" si="15"/>
        <v>0.37958580879999992</v>
      </c>
      <c r="G20">
        <v>16258.241</v>
      </c>
      <c r="H20">
        <v>2032.28</v>
      </c>
      <c r="I20">
        <f t="shared" si="16"/>
        <v>2.03228E-3</v>
      </c>
      <c r="J20">
        <v>4.2830000000000004</v>
      </c>
      <c r="K20">
        <f t="shared" si="17"/>
        <v>21.075603498694342</v>
      </c>
      <c r="O20" s="17">
        <v>36.942999999999998</v>
      </c>
      <c r="P20">
        <f t="shared" si="18"/>
        <v>3.6942999999999997E-2</v>
      </c>
      <c r="Q20">
        <f t="shared" si="19"/>
        <v>0.48157839285714277</v>
      </c>
    </row>
    <row r="21" spans="1:17" ht="15.75" thickBot="1" x14ac:dyDescent="0.3">
      <c r="A21" s="31"/>
      <c r="B21" s="7">
        <v>4</v>
      </c>
      <c r="C21">
        <v>13</v>
      </c>
      <c r="D21">
        <f>1607*1208</f>
        <v>1941256</v>
      </c>
      <c r="E21">
        <f>711.06*534.51</f>
        <v>380068.68059999996</v>
      </c>
      <c r="F21">
        <f t="shared" si="15"/>
        <v>0.38006868059999999</v>
      </c>
      <c r="G21">
        <v>18550.305</v>
      </c>
      <c r="H21">
        <v>1426.9469999999999</v>
      </c>
      <c r="I21">
        <f t="shared" si="16"/>
        <v>1.4269469999999998E-3</v>
      </c>
      <c r="J21">
        <v>4.8810000000000002</v>
      </c>
      <c r="K21">
        <f t="shared" si="17"/>
        <v>34.204344276611778</v>
      </c>
      <c r="O21" s="17">
        <v>34.006999999999998</v>
      </c>
      <c r="P21">
        <f t="shared" si="18"/>
        <v>3.4006999999999996E-2</v>
      </c>
      <c r="Q21">
        <f t="shared" si="19"/>
        <v>0.4433055357142856</v>
      </c>
    </row>
    <row r="22" spans="1:17" ht="15.75" thickBot="1" x14ac:dyDescent="0.3">
      <c r="A22" s="32"/>
      <c r="B22" s="7">
        <v>5</v>
      </c>
      <c r="C22">
        <v>12</v>
      </c>
      <c r="D22">
        <f>1611*1219</f>
        <v>1963809</v>
      </c>
      <c r="E22">
        <f>712.83*539.38</f>
        <v>384486.24540000001</v>
      </c>
      <c r="F22">
        <f t="shared" si="15"/>
        <v>0.38448624540000004</v>
      </c>
      <c r="G22">
        <v>15399.916999999999</v>
      </c>
      <c r="H22">
        <v>1283.326</v>
      </c>
      <c r="I22">
        <f t="shared" si="16"/>
        <v>1.283326E-3</v>
      </c>
      <c r="J22">
        <v>4.0049999999999999</v>
      </c>
      <c r="K22">
        <f t="shared" si="17"/>
        <v>31.210479291699517</v>
      </c>
      <c r="O22" s="17">
        <v>33.423999999999999</v>
      </c>
      <c r="P22">
        <f t="shared" si="18"/>
        <v>3.3424000000000002E-2</v>
      </c>
      <c r="Q22">
        <f t="shared" si="19"/>
        <v>0.43570571428571431</v>
      </c>
    </row>
    <row r="23" spans="1:17" ht="15.75" thickBot="1" x14ac:dyDescent="0.3">
      <c r="A23" s="7" t="s">
        <v>19</v>
      </c>
      <c r="B23" s="4"/>
      <c r="C23" s="6">
        <f>AVERAGE(C18:C22)</f>
        <v>12.2</v>
      </c>
      <c r="D23" s="4">
        <f t="shared" ref="D23:E23" si="20">AVERAGE(D18:D22)</f>
        <v>1953197.4</v>
      </c>
      <c r="E23" s="4">
        <f t="shared" si="20"/>
        <v>382408.79859999998</v>
      </c>
      <c r="F23" s="4">
        <f>AVERAGE(F18:F22)</f>
        <v>0.38240879859999999</v>
      </c>
      <c r="G23" s="4">
        <f t="shared" ref="G23:H23" si="21">AVERAGE(G18:G22)</f>
        <v>19400.758800000003</v>
      </c>
      <c r="H23" s="4">
        <f t="shared" si="21"/>
        <v>1641.8152000000002</v>
      </c>
      <c r="I23" s="4">
        <f>AVERAGE(I18:I22)</f>
        <v>1.6418151999999999E-3</v>
      </c>
      <c r="J23" s="4">
        <f>AVERAGE(J18:J22)</f>
        <v>5.0724</v>
      </c>
      <c r="K23" s="4">
        <f>AVERAGE(K18:K22)</f>
        <v>31.894901755409801</v>
      </c>
      <c r="M23" s="4" t="e">
        <f t="shared" ref="M23:Q23" si="22">AVERAGE(M18:M22)</f>
        <v>#DIV/0!</v>
      </c>
      <c r="N23" s="4" t="e">
        <f t="shared" si="22"/>
        <v>#DIV/0!</v>
      </c>
      <c r="O23" s="4">
        <f t="shared" si="22"/>
        <v>42.790800000000004</v>
      </c>
      <c r="P23" s="4">
        <f t="shared" si="22"/>
        <v>4.2790799999999997E-2</v>
      </c>
      <c r="Q23" s="4">
        <f t="shared" si="22"/>
        <v>0.55780864285714271</v>
      </c>
    </row>
    <row r="24" spans="1:17" ht="15.75" thickBot="1" x14ac:dyDescent="0.3">
      <c r="H24">
        <f>AVERAGE(H2:H6,H10:H14,H18:H22)</f>
        <v>1530.0246666666667</v>
      </c>
      <c r="O24">
        <f>AVERAGE(O2:O6,O10:O14,O18:O22)</f>
        <v>40.957799999999992</v>
      </c>
    </row>
    <row r="25" spans="1:17" ht="15.75" thickBot="1" x14ac:dyDescent="0.3">
      <c r="A25" s="7" t="s">
        <v>0</v>
      </c>
      <c r="B25" s="4" t="s">
        <v>1</v>
      </c>
      <c r="C25" s="1" t="s">
        <v>2</v>
      </c>
      <c r="D25" s="1" t="s">
        <v>3</v>
      </c>
      <c r="E25" s="1" t="s">
        <v>4</v>
      </c>
      <c r="F25" s="1" t="s">
        <v>5</v>
      </c>
      <c r="G25" s="1" t="s">
        <v>6</v>
      </c>
      <c r="H25" s="2" t="s">
        <v>7</v>
      </c>
      <c r="I25" s="2" t="s">
        <v>8</v>
      </c>
      <c r="J25" s="3" t="s">
        <v>9</v>
      </c>
      <c r="K25" s="1" t="s">
        <v>10</v>
      </c>
      <c r="M25" s="8" t="s">
        <v>12</v>
      </c>
      <c r="N25" s="8" t="s">
        <v>13</v>
      </c>
      <c r="O25" s="8" t="s">
        <v>14</v>
      </c>
      <c r="P25" s="8" t="s">
        <v>15</v>
      </c>
      <c r="Q25" s="8" t="s">
        <v>16</v>
      </c>
    </row>
    <row r="26" spans="1:17" ht="15.75" thickBot="1" x14ac:dyDescent="0.3">
      <c r="A26" s="30" t="s">
        <v>22</v>
      </c>
      <c r="B26" s="7">
        <v>1</v>
      </c>
      <c r="C26">
        <v>20</v>
      </c>
      <c r="D26">
        <f>1553*1195</f>
        <v>1855835</v>
      </c>
      <c r="E26">
        <f>687.17*528.76</f>
        <v>363348.00919999997</v>
      </c>
      <c r="F26">
        <f>E26/1000000</f>
        <v>0.36334800919999999</v>
      </c>
      <c r="G26">
        <v>42327.11</v>
      </c>
      <c r="H26">
        <v>2116.355</v>
      </c>
      <c r="I26">
        <f>H26/1000000</f>
        <v>2.1163549999999999E-3</v>
      </c>
      <c r="J26">
        <v>11.648999999999999</v>
      </c>
      <c r="K26">
        <f>C26/F26</f>
        <v>55.043648220434505</v>
      </c>
      <c r="O26" s="17">
        <v>61.014000000000003</v>
      </c>
      <c r="P26">
        <f>O26/1000</f>
        <v>6.1014000000000006E-2</v>
      </c>
      <c r="Q26">
        <f>(P26*365)/28</f>
        <v>0.79536107142857149</v>
      </c>
    </row>
    <row r="27" spans="1:17" ht="15.75" thickBot="1" x14ac:dyDescent="0.3">
      <c r="A27" s="31"/>
      <c r="B27" s="7">
        <v>2</v>
      </c>
      <c r="C27">
        <v>1</v>
      </c>
      <c r="D27">
        <f>1596*1224</f>
        <v>1953504</v>
      </c>
      <c r="E27">
        <f>706.19*541.59</f>
        <v>382465.44210000004</v>
      </c>
      <c r="F27">
        <f t="shared" ref="F27:F30" si="23">E27/1000000</f>
        <v>0.38246544210000005</v>
      </c>
      <c r="G27">
        <v>823.67</v>
      </c>
      <c r="H27">
        <v>823.67</v>
      </c>
      <c r="I27">
        <f t="shared" ref="I27:I30" si="24">H27/1000000</f>
        <v>8.2366999999999998E-4</v>
      </c>
      <c r="J27">
        <v>0.215</v>
      </c>
      <c r="K27">
        <f t="shared" ref="K27:K30" si="25">C27/F27</f>
        <v>2.6146153087957638</v>
      </c>
      <c r="O27" s="17">
        <v>13.396000000000001</v>
      </c>
      <c r="P27">
        <f t="shared" ref="P27:P30" si="26">O27/1000</f>
        <v>1.3396000000000002E-2</v>
      </c>
      <c r="Q27">
        <f t="shared" ref="Q27:Q30" si="27">(P27*365)/28</f>
        <v>0.17462642857142857</v>
      </c>
    </row>
    <row r="28" spans="1:17" ht="15.75" thickBot="1" x14ac:dyDescent="0.3">
      <c r="A28" s="31"/>
      <c r="B28" s="7">
        <v>3</v>
      </c>
      <c r="C28">
        <v>3</v>
      </c>
      <c r="D28">
        <f>1589*1219</f>
        <v>1936991</v>
      </c>
      <c r="E28">
        <f>703.1*539.38</f>
        <v>379238.07800000004</v>
      </c>
      <c r="F28">
        <f t="shared" si="23"/>
        <v>0.37923807800000003</v>
      </c>
      <c r="G28">
        <v>6299.21</v>
      </c>
      <c r="H28">
        <v>2099.7370000000001</v>
      </c>
      <c r="I28">
        <f t="shared" si="24"/>
        <v>2.099737E-3</v>
      </c>
      <c r="J28">
        <v>1.661</v>
      </c>
      <c r="K28">
        <f t="shared" si="25"/>
        <v>7.9105980491758521</v>
      </c>
      <c r="O28" s="17">
        <v>31.024999999999999</v>
      </c>
      <c r="P28">
        <f t="shared" si="26"/>
        <v>3.1024999999999997E-2</v>
      </c>
      <c r="Q28">
        <f t="shared" si="27"/>
        <v>0.40443303571428568</v>
      </c>
    </row>
    <row r="29" spans="1:17" ht="15.75" thickBot="1" x14ac:dyDescent="0.3">
      <c r="A29" s="31"/>
      <c r="B29" s="7">
        <v>4</v>
      </c>
      <c r="C29">
        <v>6</v>
      </c>
      <c r="D29">
        <f>1587*1220</f>
        <v>1936140</v>
      </c>
      <c r="E29">
        <f>702.21*539.82</f>
        <v>379067.00220000005</v>
      </c>
      <c r="F29">
        <f t="shared" si="23"/>
        <v>0.37906700220000006</v>
      </c>
      <c r="G29">
        <v>5486.3069999999998</v>
      </c>
      <c r="H29">
        <v>914.38499999999999</v>
      </c>
      <c r="I29">
        <f t="shared" si="24"/>
        <v>9.1438499999999998E-4</v>
      </c>
      <c r="J29">
        <v>1.4470000000000001</v>
      </c>
      <c r="K29">
        <f t="shared" si="25"/>
        <v>15.828336323598887</v>
      </c>
      <c r="O29" s="17">
        <v>37.622</v>
      </c>
      <c r="P29">
        <f t="shared" si="26"/>
        <v>3.7622000000000003E-2</v>
      </c>
      <c r="Q29">
        <f t="shared" si="27"/>
        <v>0.49042964285714291</v>
      </c>
    </row>
    <row r="30" spans="1:17" ht="15.75" thickBot="1" x14ac:dyDescent="0.3">
      <c r="A30" s="32"/>
      <c r="B30" s="7">
        <v>5</v>
      </c>
      <c r="C30">
        <v>2</v>
      </c>
      <c r="D30">
        <f>1589*1209</f>
        <v>1921101</v>
      </c>
      <c r="E30">
        <f>703.1*534.95</f>
        <v>376123.34500000003</v>
      </c>
      <c r="F30">
        <f t="shared" si="23"/>
        <v>0.37612334500000005</v>
      </c>
      <c r="G30">
        <v>5159.1490000000003</v>
      </c>
      <c r="H30">
        <v>2579.5749999999998</v>
      </c>
      <c r="I30">
        <f t="shared" si="24"/>
        <v>2.5795749999999998E-3</v>
      </c>
      <c r="J30">
        <v>1.3720000000000001</v>
      </c>
      <c r="K30">
        <f t="shared" si="25"/>
        <v>5.3174045870510902</v>
      </c>
      <c r="O30" s="17">
        <v>29.8</v>
      </c>
      <c r="P30">
        <f t="shared" si="26"/>
        <v>2.98E-2</v>
      </c>
      <c r="Q30">
        <f t="shared" si="27"/>
        <v>0.38846428571428576</v>
      </c>
    </row>
    <row r="31" spans="1:17" ht="15.75" thickBot="1" x14ac:dyDescent="0.3">
      <c r="A31" s="7" t="s">
        <v>19</v>
      </c>
      <c r="B31" s="4"/>
      <c r="C31" s="6">
        <f>AVERAGE(C26:C30)</f>
        <v>6.4</v>
      </c>
      <c r="D31" s="4">
        <f t="shared" ref="D31:E31" si="28">AVERAGE(D26:D30)</f>
        <v>1920714.2</v>
      </c>
      <c r="E31" s="4">
        <f t="shared" si="28"/>
        <v>376048.37530000001</v>
      </c>
      <c r="F31" s="4">
        <f>AVERAGE(F26:F30)</f>
        <v>0.37604837530000002</v>
      </c>
      <c r="G31" s="4">
        <f t="shared" ref="G31:H31" si="29">AVERAGE(G26:G30)</f>
        <v>12019.089199999999</v>
      </c>
      <c r="H31" s="4">
        <f t="shared" si="29"/>
        <v>1706.7444000000003</v>
      </c>
      <c r="I31" s="4">
        <f>AVERAGE(I26:I30)</f>
        <v>1.7067444000000002E-3</v>
      </c>
      <c r="J31" s="4">
        <f>AVERAGE(J26:J30)</f>
        <v>3.2687999999999997</v>
      </c>
      <c r="K31" s="4">
        <f>AVERAGE(K26:K30)</f>
        <v>17.342920497811217</v>
      </c>
      <c r="M31" s="4" t="e">
        <f t="shared" ref="M31:Q31" si="30">AVERAGE(M26:M30)</f>
        <v>#DIV/0!</v>
      </c>
      <c r="N31" s="4" t="e">
        <f t="shared" si="30"/>
        <v>#DIV/0!</v>
      </c>
      <c r="O31" s="4">
        <f t="shared" si="30"/>
        <v>34.571400000000004</v>
      </c>
      <c r="P31" s="4">
        <f t="shared" si="30"/>
        <v>3.4571399999999995E-2</v>
      </c>
      <c r="Q31" s="4">
        <f t="shared" si="30"/>
        <v>0.45066289285714289</v>
      </c>
    </row>
    <row r="32" spans="1:17" ht="15.75" thickBot="1" x14ac:dyDescent="0.3"/>
    <row r="33" spans="1:17" ht="15.75" thickBot="1" x14ac:dyDescent="0.3">
      <c r="A33" s="7" t="s">
        <v>0</v>
      </c>
      <c r="B33" s="4" t="s">
        <v>1</v>
      </c>
      <c r="C33" s="1" t="s">
        <v>2</v>
      </c>
      <c r="D33" s="1" t="s">
        <v>3</v>
      </c>
      <c r="E33" s="1" t="s">
        <v>4</v>
      </c>
      <c r="F33" s="1" t="s">
        <v>5</v>
      </c>
      <c r="G33" s="1" t="s">
        <v>6</v>
      </c>
      <c r="H33" s="2" t="s">
        <v>7</v>
      </c>
      <c r="I33" s="2" t="s">
        <v>8</v>
      </c>
      <c r="J33" s="3" t="s">
        <v>9</v>
      </c>
      <c r="K33" s="1" t="s">
        <v>10</v>
      </c>
      <c r="M33" s="8" t="s">
        <v>12</v>
      </c>
      <c r="N33" s="8" t="s">
        <v>13</v>
      </c>
      <c r="O33" s="8" t="s">
        <v>14</v>
      </c>
      <c r="P33" s="8" t="s">
        <v>15</v>
      </c>
      <c r="Q33" s="8" t="s">
        <v>16</v>
      </c>
    </row>
    <row r="34" spans="1:17" ht="15.75" thickBot="1" x14ac:dyDescent="0.3">
      <c r="A34" s="30" t="s">
        <v>23</v>
      </c>
      <c r="B34" s="7">
        <v>1</v>
      </c>
      <c r="C34">
        <v>23</v>
      </c>
      <c r="D34">
        <f>1572*1209</f>
        <v>1900548</v>
      </c>
      <c r="E34">
        <f>695.57*534.95</f>
        <v>372095.17150000005</v>
      </c>
      <c r="F34">
        <f>E34/1000000</f>
        <v>0.37209517150000004</v>
      </c>
      <c r="G34">
        <v>46264.947</v>
      </c>
      <c r="H34">
        <v>2011.519</v>
      </c>
      <c r="I34">
        <f>H34/1000000</f>
        <v>2.0115189999999998E-3</v>
      </c>
      <c r="J34">
        <v>12.433</v>
      </c>
      <c r="K34">
        <f>C34/F34</f>
        <v>61.812143133386499</v>
      </c>
      <c r="O34" s="17">
        <v>44.430999999999997</v>
      </c>
      <c r="P34">
        <f>O34/1000</f>
        <v>4.4430999999999998E-2</v>
      </c>
      <c r="Q34">
        <f>(P34*365)/28</f>
        <v>0.57918982142857145</v>
      </c>
    </row>
    <row r="35" spans="1:17" ht="15.75" thickBot="1" x14ac:dyDescent="0.3">
      <c r="A35" s="31"/>
      <c r="B35" s="7">
        <v>2</v>
      </c>
      <c r="C35">
        <v>26</v>
      </c>
      <c r="D35">
        <f>1577*1204</f>
        <v>1898708</v>
      </c>
      <c r="E35">
        <f>697.79*532.74</f>
        <v>371740.6446</v>
      </c>
      <c r="F35">
        <f t="shared" ref="F35:F38" si="31">E35/1000000</f>
        <v>0.3717406446</v>
      </c>
      <c r="G35">
        <v>53297.57</v>
      </c>
      <c r="H35">
        <v>2049.9070000000002</v>
      </c>
      <c r="I35">
        <f t="shared" ref="I35:I38" si="32">H35/1000000</f>
        <v>2.0499070000000001E-3</v>
      </c>
      <c r="J35">
        <v>14.337</v>
      </c>
      <c r="K35">
        <f t="shared" ref="K35:K38" si="33">C35/F35</f>
        <v>69.941235583686293</v>
      </c>
      <c r="O35" s="17">
        <v>69.319000000000003</v>
      </c>
      <c r="P35">
        <f t="shared" ref="P35:P38" si="34">O35/1000</f>
        <v>6.9319000000000006E-2</v>
      </c>
      <c r="Q35">
        <f t="shared" ref="Q35:Q38" si="35">(P35*365)/28</f>
        <v>0.90362267857142864</v>
      </c>
    </row>
    <row r="36" spans="1:17" ht="15.75" thickBot="1" x14ac:dyDescent="0.3">
      <c r="A36" s="31"/>
      <c r="B36" s="7">
        <v>3</v>
      </c>
      <c r="C36">
        <v>8</v>
      </c>
      <c r="D36">
        <f>1604*1205</f>
        <v>1932820</v>
      </c>
      <c r="E36">
        <f>709.73*533.18</f>
        <v>378413.84139999998</v>
      </c>
      <c r="F36">
        <f t="shared" si="31"/>
        <v>0.37841384139999995</v>
      </c>
      <c r="G36">
        <v>13973.226000000001</v>
      </c>
      <c r="H36">
        <v>1746.653</v>
      </c>
      <c r="I36">
        <f t="shared" si="32"/>
        <v>1.7466529999999999E-3</v>
      </c>
      <c r="J36">
        <v>3.6930000000000001</v>
      </c>
      <c r="K36">
        <f t="shared" si="33"/>
        <v>21.140875741761388</v>
      </c>
      <c r="O36" s="17">
        <v>43.558999999999997</v>
      </c>
      <c r="P36">
        <f t="shared" si="34"/>
        <v>4.3559E-2</v>
      </c>
      <c r="Q36">
        <f t="shared" si="35"/>
        <v>0.56782267857142854</v>
      </c>
    </row>
    <row r="37" spans="1:17" ht="15.75" thickBot="1" x14ac:dyDescent="0.3">
      <c r="A37" s="31"/>
      <c r="B37" s="7">
        <v>4</v>
      </c>
      <c r="C37">
        <v>4</v>
      </c>
      <c r="D37">
        <f>1608*1218</f>
        <v>1958544</v>
      </c>
      <c r="E37">
        <f>711.5*538.94</f>
        <v>383455.81000000006</v>
      </c>
      <c r="F37">
        <f t="shared" si="31"/>
        <v>0.38345581000000006</v>
      </c>
      <c r="G37">
        <v>3101.2460000000001</v>
      </c>
      <c r="H37">
        <v>775.31100000000004</v>
      </c>
      <c r="I37">
        <f t="shared" si="32"/>
        <v>7.7531099999999999E-4</v>
      </c>
      <c r="J37">
        <v>0.80900000000000005</v>
      </c>
      <c r="K37">
        <f t="shared" si="33"/>
        <v>10.431449715157529</v>
      </c>
      <c r="O37" s="17">
        <v>24.454000000000001</v>
      </c>
      <c r="P37">
        <f t="shared" si="34"/>
        <v>2.4454E-2</v>
      </c>
      <c r="Q37">
        <f t="shared" si="35"/>
        <v>0.31877535714285715</v>
      </c>
    </row>
    <row r="38" spans="1:17" ht="15.75" thickBot="1" x14ac:dyDescent="0.3">
      <c r="A38" s="32"/>
      <c r="B38" s="7">
        <v>5</v>
      </c>
      <c r="C38">
        <v>12</v>
      </c>
      <c r="D38">
        <f>1588*1216</f>
        <v>1931008</v>
      </c>
      <c r="E38">
        <f>702.65*538*5</f>
        <v>1890128.5</v>
      </c>
      <c r="F38">
        <f t="shared" si="31"/>
        <v>1.8901285000000001</v>
      </c>
      <c r="G38">
        <v>30898.705999999998</v>
      </c>
      <c r="H38">
        <v>2574.8919999999998</v>
      </c>
      <c r="I38">
        <f t="shared" si="32"/>
        <v>2.5748919999999996E-3</v>
      </c>
      <c r="J38">
        <v>8.173</v>
      </c>
      <c r="K38">
        <f t="shared" si="33"/>
        <v>6.34877469970957</v>
      </c>
      <c r="O38" s="17">
        <v>35.905000000000001</v>
      </c>
      <c r="P38">
        <f t="shared" si="34"/>
        <v>3.5904999999999999E-2</v>
      </c>
      <c r="Q38">
        <f t="shared" si="35"/>
        <v>0.46804732142857147</v>
      </c>
    </row>
    <row r="39" spans="1:17" ht="15.75" thickBot="1" x14ac:dyDescent="0.3">
      <c r="A39" s="7" t="s">
        <v>19</v>
      </c>
      <c r="B39" s="4"/>
      <c r="C39" s="6">
        <f>AVERAGE(C34:C38)</f>
        <v>14.6</v>
      </c>
      <c r="D39" s="4">
        <f t="shared" ref="D39:E39" si="36">AVERAGE(D34:D38)</f>
        <v>1924325.6</v>
      </c>
      <c r="E39" s="4">
        <f t="shared" si="36"/>
        <v>679166.79350000003</v>
      </c>
      <c r="F39" s="4">
        <f>AVERAGE(F34:F38)</f>
        <v>0.67916679350000009</v>
      </c>
      <c r="G39" s="4">
        <f t="shared" ref="G39:H39" si="37">AVERAGE(G34:G38)</f>
        <v>29507.138999999996</v>
      </c>
      <c r="H39" s="4">
        <f t="shared" si="37"/>
        <v>1831.6563999999998</v>
      </c>
      <c r="I39" s="4">
        <f>AVERAGE(I34:I38)</f>
        <v>1.8316564E-3</v>
      </c>
      <c r="J39" s="4">
        <f>AVERAGE(J34:J38)</f>
        <v>7.8890000000000002</v>
      </c>
      <c r="K39" s="4">
        <f>AVERAGE(K34:K38)</f>
        <v>33.934895774740255</v>
      </c>
      <c r="M39" s="4" t="e">
        <f t="shared" ref="M39:Q39" si="38">AVERAGE(M34:M38)</f>
        <v>#DIV/0!</v>
      </c>
      <c r="N39" s="4" t="e">
        <f t="shared" si="38"/>
        <v>#DIV/0!</v>
      </c>
      <c r="O39" s="4">
        <f t="shared" si="38"/>
        <v>43.5336</v>
      </c>
      <c r="P39" s="4">
        <f t="shared" si="38"/>
        <v>4.3533599999999999E-2</v>
      </c>
      <c r="Q39" s="4">
        <f t="shared" si="38"/>
        <v>0.56749157142857143</v>
      </c>
    </row>
    <row r="40" spans="1:17" ht="15.75" thickBot="1" x14ac:dyDescent="0.3"/>
    <row r="41" spans="1:17" ht="15.75" thickBot="1" x14ac:dyDescent="0.3">
      <c r="A41" s="7" t="s">
        <v>0</v>
      </c>
      <c r="B41" s="4" t="s">
        <v>1</v>
      </c>
      <c r="C41" s="1" t="s">
        <v>2</v>
      </c>
      <c r="D41" s="1" t="s">
        <v>3</v>
      </c>
      <c r="E41" s="1" t="s">
        <v>4</v>
      </c>
      <c r="F41" s="1" t="s">
        <v>5</v>
      </c>
      <c r="G41" s="1" t="s">
        <v>6</v>
      </c>
      <c r="H41" s="2" t="s">
        <v>7</v>
      </c>
      <c r="I41" s="2" t="s">
        <v>8</v>
      </c>
      <c r="J41" s="3" t="s">
        <v>9</v>
      </c>
      <c r="K41" s="1" t="s">
        <v>10</v>
      </c>
      <c r="M41" s="8" t="s">
        <v>12</v>
      </c>
      <c r="N41" s="8" t="s">
        <v>13</v>
      </c>
      <c r="O41" s="8" t="s">
        <v>14</v>
      </c>
      <c r="P41" s="8" t="s">
        <v>15</v>
      </c>
      <c r="Q41" s="8" t="s">
        <v>16</v>
      </c>
    </row>
    <row r="42" spans="1:17" ht="15.75" thickBot="1" x14ac:dyDescent="0.3">
      <c r="A42" s="30" t="s">
        <v>24</v>
      </c>
      <c r="B42" s="7">
        <v>1</v>
      </c>
      <c r="C42">
        <v>12</v>
      </c>
      <c r="D42">
        <f>1584*1223</f>
        <v>1937232</v>
      </c>
      <c r="E42">
        <f>700.88*541.15</f>
        <v>379281.212</v>
      </c>
      <c r="F42">
        <f>E42/1000000</f>
        <v>0.37928121199999998</v>
      </c>
      <c r="G42">
        <v>29110.79</v>
      </c>
      <c r="H42">
        <v>2425.8989999999999</v>
      </c>
      <c r="I42">
        <f>H42/1000000</f>
        <v>2.425899E-3</v>
      </c>
      <c r="J42">
        <v>7.6749999999999998</v>
      </c>
      <c r="K42">
        <f>C42/F42</f>
        <v>31.638793645280803</v>
      </c>
      <c r="O42" s="17">
        <v>39.381</v>
      </c>
      <c r="P42">
        <f>O42/1000</f>
        <v>3.9380999999999999E-2</v>
      </c>
      <c r="Q42">
        <f>(P42*365)/28</f>
        <v>0.51335946428571433</v>
      </c>
    </row>
    <row r="43" spans="1:17" ht="15.75" thickBot="1" x14ac:dyDescent="0.3">
      <c r="A43" s="31"/>
      <c r="B43" s="7">
        <v>2</v>
      </c>
      <c r="C43">
        <v>0</v>
      </c>
      <c r="D43">
        <f>1604*1211</f>
        <v>1942444</v>
      </c>
      <c r="E43">
        <f>709.73*535.84</f>
        <v>380301.72320000001</v>
      </c>
      <c r="F43">
        <f t="shared" ref="F43:F46" si="39">E43/1000000</f>
        <v>0.3803017232</v>
      </c>
      <c r="G43">
        <v>0</v>
      </c>
      <c r="H43">
        <v>0</v>
      </c>
      <c r="I43">
        <f t="shared" ref="I43:I46" si="40">H43/1000000</f>
        <v>0</v>
      </c>
      <c r="J43">
        <v>0</v>
      </c>
      <c r="K43">
        <f t="shared" ref="K43:K46" si="41">C43/F43</f>
        <v>0</v>
      </c>
      <c r="O43" s="17">
        <v>14.606999999999999</v>
      </c>
      <c r="P43">
        <f t="shared" ref="P43:P46" si="42">O43/1000</f>
        <v>1.4606999999999998E-2</v>
      </c>
      <c r="Q43">
        <f t="shared" ref="Q43:Q46" si="43">(P43*365)/28</f>
        <v>0.19041267857142857</v>
      </c>
    </row>
    <row r="44" spans="1:17" ht="15.75" thickBot="1" x14ac:dyDescent="0.3">
      <c r="A44" s="31"/>
      <c r="B44" s="7">
        <v>3</v>
      </c>
      <c r="C44">
        <v>1</v>
      </c>
      <c r="D44">
        <f>1605*1216</f>
        <v>1951680</v>
      </c>
      <c r="E44">
        <f>710.18*538.05</f>
        <v>382112.34899999993</v>
      </c>
      <c r="F44">
        <f t="shared" si="39"/>
        <v>0.38211234899999991</v>
      </c>
      <c r="G44">
        <v>1016.715</v>
      </c>
      <c r="H44">
        <v>1016.715</v>
      </c>
      <c r="I44">
        <f t="shared" si="40"/>
        <v>1.0167150000000001E-3</v>
      </c>
      <c r="J44">
        <v>0.26600000000000001</v>
      </c>
      <c r="K44">
        <f t="shared" si="41"/>
        <v>2.6170313590153045</v>
      </c>
      <c r="O44" s="17">
        <v>29.460999999999999</v>
      </c>
      <c r="P44">
        <f t="shared" si="42"/>
        <v>2.9460999999999998E-2</v>
      </c>
      <c r="Q44">
        <f t="shared" si="43"/>
        <v>0.38404517857142856</v>
      </c>
    </row>
    <row r="45" spans="1:17" ht="15.75" thickBot="1" x14ac:dyDescent="0.3">
      <c r="A45" s="31"/>
      <c r="B45" s="7">
        <v>4</v>
      </c>
      <c r="C45">
        <v>8</v>
      </c>
      <c r="D45">
        <f>1603*1187</f>
        <v>1902761</v>
      </c>
      <c r="E45">
        <f>709.29*525.22</f>
        <v>372533.29379999998</v>
      </c>
      <c r="F45">
        <f t="shared" si="39"/>
        <v>0.3725332938</v>
      </c>
      <c r="G45">
        <v>8634.7369999999992</v>
      </c>
      <c r="H45">
        <v>1079.3420000000001</v>
      </c>
      <c r="I45">
        <f t="shared" si="40"/>
        <v>1.0793420000000001E-3</v>
      </c>
      <c r="J45">
        <v>2.3180000000000001</v>
      </c>
      <c r="K45">
        <f t="shared" si="41"/>
        <v>21.47459068261136</v>
      </c>
      <c r="O45" s="17">
        <v>40.661000000000001</v>
      </c>
      <c r="P45">
        <f t="shared" si="42"/>
        <v>4.0661000000000003E-2</v>
      </c>
      <c r="Q45">
        <f t="shared" si="43"/>
        <v>0.53004517857142863</v>
      </c>
    </row>
    <row r="46" spans="1:17" ht="15.75" thickBot="1" x14ac:dyDescent="0.3">
      <c r="A46" s="32"/>
      <c r="B46" s="7">
        <v>5</v>
      </c>
      <c r="C46">
        <v>14</v>
      </c>
      <c r="D46">
        <f>1589*1224</f>
        <v>1944936</v>
      </c>
      <c r="E46">
        <f>703.1*541.59</f>
        <v>380791.92900000006</v>
      </c>
      <c r="F46">
        <f t="shared" si="39"/>
        <v>0.38079192900000008</v>
      </c>
      <c r="G46">
        <v>18947.945</v>
      </c>
      <c r="H46">
        <v>1353.425</v>
      </c>
      <c r="I46">
        <f t="shared" si="40"/>
        <v>1.3534249999999999E-3</v>
      </c>
      <c r="J46">
        <v>4.976</v>
      </c>
      <c r="K46">
        <f t="shared" si="41"/>
        <v>36.765485121403394</v>
      </c>
      <c r="O46" s="17">
        <v>50.692999999999998</v>
      </c>
      <c r="P46">
        <f t="shared" si="42"/>
        <v>5.0692999999999995E-2</v>
      </c>
      <c r="Q46">
        <f t="shared" si="43"/>
        <v>0.66081946428571414</v>
      </c>
    </row>
    <row r="47" spans="1:17" ht="15.75" thickBot="1" x14ac:dyDescent="0.3">
      <c r="A47" s="7" t="s">
        <v>19</v>
      </c>
      <c r="B47" s="4"/>
      <c r="C47" s="6">
        <f>AVERAGE(C42:C46)</f>
        <v>7</v>
      </c>
      <c r="D47" s="4">
        <f t="shared" ref="D47:E47" si="44">AVERAGE(D42:D46)</f>
        <v>1935810.6</v>
      </c>
      <c r="E47" s="4">
        <f t="shared" si="44"/>
        <v>379004.10139999993</v>
      </c>
      <c r="F47" s="4">
        <f>AVERAGE(F42:F46)</f>
        <v>0.37900410140000002</v>
      </c>
      <c r="G47" s="4">
        <f t="shared" ref="G47:H47" si="45">AVERAGE(G42:G46)</f>
        <v>11542.037399999999</v>
      </c>
      <c r="H47" s="4">
        <f t="shared" si="45"/>
        <v>1175.0762</v>
      </c>
      <c r="I47" s="4">
        <f>AVERAGE(I42:I46)</f>
        <v>1.1750762000000002E-3</v>
      </c>
      <c r="J47" s="4">
        <f>AVERAGE(J42:J46)</f>
        <v>3.0469999999999997</v>
      </c>
      <c r="K47" s="4">
        <f>AVERAGE(K42:K46)</f>
        <v>18.499180161662174</v>
      </c>
      <c r="M47" s="4" t="e">
        <f t="shared" ref="M47:Q47" si="46">AVERAGE(M42:M46)</f>
        <v>#DIV/0!</v>
      </c>
      <c r="N47" s="4" t="e">
        <f t="shared" si="46"/>
        <v>#DIV/0!</v>
      </c>
      <c r="O47" s="4">
        <f t="shared" si="46"/>
        <v>34.960599999999999</v>
      </c>
      <c r="P47" s="4">
        <f t="shared" si="46"/>
        <v>3.4960599999999994E-2</v>
      </c>
      <c r="Q47" s="4">
        <f t="shared" si="46"/>
        <v>0.45573639285714285</v>
      </c>
    </row>
    <row r="48" spans="1:17" ht="15.75" thickBot="1" x14ac:dyDescent="0.3">
      <c r="H48">
        <f>AVERAGE(H26:H30,H34:H38,H42:H46)</f>
        <v>1571.1590000000001</v>
      </c>
      <c r="O48">
        <f>AVERAGE(O26:O30,O34:O38,O42:O46)</f>
        <v>37.688533333333332</v>
      </c>
    </row>
    <row r="49" spans="3:8" ht="16.5" thickBot="1" x14ac:dyDescent="0.3">
      <c r="C49" s="22" t="s">
        <v>25</v>
      </c>
      <c r="D49" s="23"/>
      <c r="E49" s="11"/>
    </row>
    <row r="50" spans="3:8" x14ac:dyDescent="0.25">
      <c r="C50" s="24" t="s">
        <v>26</v>
      </c>
      <c r="D50" s="25"/>
      <c r="E50" s="5"/>
    </row>
    <row r="51" spans="3:8" ht="15.75" thickBot="1" x14ac:dyDescent="0.3">
      <c r="C51" s="26" t="s">
        <v>27</v>
      </c>
      <c r="D51" s="27"/>
      <c r="E51" s="5"/>
    </row>
    <row r="52" spans="3:8" x14ac:dyDescent="0.25">
      <c r="C52" s="20" t="s">
        <v>28</v>
      </c>
      <c r="D52" s="21"/>
      <c r="E52" s="5"/>
    </row>
    <row r="53" spans="3:8" x14ac:dyDescent="0.25">
      <c r="C53" s="28" t="s">
        <v>29</v>
      </c>
      <c r="D53" s="29"/>
      <c r="E53" s="5"/>
    </row>
    <row r="54" spans="3:8" ht="15.75" thickBot="1" x14ac:dyDescent="0.3">
      <c r="C54" s="18" t="s">
        <v>30</v>
      </c>
      <c r="D54" s="19"/>
      <c r="E54" s="5"/>
    </row>
    <row r="55" spans="3:8" ht="15.75" thickBot="1" x14ac:dyDescent="0.3">
      <c r="C55" s="20" t="s">
        <v>31</v>
      </c>
      <c r="D55" s="21"/>
      <c r="E55" s="5"/>
    </row>
    <row r="56" spans="3:8" ht="15.75" thickBot="1" x14ac:dyDescent="0.3">
      <c r="C56" s="20" t="s">
        <v>32</v>
      </c>
      <c r="D56" s="21"/>
      <c r="E56" s="5"/>
      <c r="G56" s="12"/>
      <c r="H56" s="12"/>
    </row>
    <row r="57" spans="3:8" ht="15.75" thickBot="1" x14ac:dyDescent="0.3">
      <c r="C57" s="15" t="s">
        <v>33</v>
      </c>
      <c r="D57" s="13">
        <v>0.19578576490285401</v>
      </c>
      <c r="E57" s="5"/>
    </row>
    <row r="58" spans="3:8" x14ac:dyDescent="0.25">
      <c r="C58" s="5"/>
      <c r="D58" s="5"/>
      <c r="E58" s="5"/>
    </row>
    <row r="59" spans="3:8" x14ac:dyDescent="0.25">
      <c r="C59" s="5"/>
      <c r="D59" s="5"/>
    </row>
  </sheetData>
  <mergeCells count="14">
    <mergeCell ref="A42:A46"/>
    <mergeCell ref="A2:A6"/>
    <mergeCell ref="A10:A14"/>
    <mergeCell ref="A18:A22"/>
    <mergeCell ref="A26:A30"/>
    <mergeCell ref="A34:A38"/>
    <mergeCell ref="C55:D55"/>
    <mergeCell ref="C56:D56"/>
    <mergeCell ref="C49:D49"/>
    <mergeCell ref="C50:D50"/>
    <mergeCell ref="C51:D51"/>
    <mergeCell ref="C52:D52"/>
    <mergeCell ref="C53:D53"/>
    <mergeCell ref="C54:D5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B21B8-42F6-4803-8D2E-6B8B79FA01FA}">
  <dimension ref="A1:G437"/>
  <sheetViews>
    <sheetView workbookViewId="0">
      <selection activeCell="E2" sqref="E2"/>
    </sheetView>
  </sheetViews>
  <sheetFormatPr defaultRowHeight="15" x14ac:dyDescent="0.25"/>
  <cols>
    <col min="2" max="2" width="18.5703125" bestFit="1" customWidth="1"/>
    <col min="3" max="3" width="17.140625" bestFit="1" customWidth="1"/>
    <col min="4" max="4" width="8.7109375" customWidth="1"/>
    <col min="6" max="6" width="9.140625" bestFit="1" customWidth="1"/>
    <col min="7" max="7" width="11.140625" bestFit="1" customWidth="1"/>
  </cols>
  <sheetData>
    <row r="1" spans="1:7" ht="15.75" thickBot="1" x14ac:dyDescent="0.3">
      <c r="A1" s="1" t="s">
        <v>18</v>
      </c>
      <c r="B1" s="14" t="s">
        <v>4</v>
      </c>
      <c r="C1" s="1" t="s">
        <v>5</v>
      </c>
      <c r="D1" s="16"/>
    </row>
    <row r="2" spans="1:7" ht="16.5" thickBot="1" x14ac:dyDescent="0.3">
      <c r="A2" t="s">
        <v>64</v>
      </c>
      <c r="F2" s="22" t="s">
        <v>25</v>
      </c>
      <c r="G2" s="23"/>
    </row>
    <row r="3" spans="1:7" x14ac:dyDescent="0.25">
      <c r="A3">
        <v>1</v>
      </c>
      <c r="B3">
        <v>967.96500000000003</v>
      </c>
      <c r="C3">
        <f>B3/1000000</f>
        <v>9.6796499999999999E-4</v>
      </c>
      <c r="F3" s="24" t="s">
        <v>26</v>
      </c>
      <c r="G3" s="25"/>
    </row>
    <row r="4" spans="1:7" ht="15.75" thickBot="1" x14ac:dyDescent="0.3">
      <c r="A4">
        <v>2</v>
      </c>
      <c r="B4">
        <v>1685.7149999999999</v>
      </c>
      <c r="C4">
        <f t="shared" ref="C4:C21" si="0">B4/1000000</f>
        <v>1.685715E-3</v>
      </c>
      <c r="F4" s="26" t="s">
        <v>27</v>
      </c>
      <c r="G4" s="27"/>
    </row>
    <row r="5" spans="1:7" x14ac:dyDescent="0.25">
      <c r="A5">
        <v>3</v>
      </c>
      <c r="B5">
        <v>2450.0619999999999</v>
      </c>
      <c r="C5">
        <f t="shared" si="0"/>
        <v>2.4500619999999998E-3</v>
      </c>
      <c r="F5" s="5"/>
      <c r="G5" s="5"/>
    </row>
    <row r="6" spans="1:7" x14ac:dyDescent="0.25">
      <c r="A6">
        <v>4</v>
      </c>
      <c r="B6">
        <v>3838.183</v>
      </c>
      <c r="C6">
        <f t="shared" si="0"/>
        <v>3.8381829999999998E-3</v>
      </c>
      <c r="F6" s="5"/>
      <c r="G6" s="5"/>
    </row>
    <row r="7" spans="1:7" x14ac:dyDescent="0.25">
      <c r="A7">
        <v>5</v>
      </c>
      <c r="B7">
        <v>895.72</v>
      </c>
      <c r="C7">
        <f t="shared" si="0"/>
        <v>8.9572000000000002E-4</v>
      </c>
    </row>
    <row r="8" spans="1:7" x14ac:dyDescent="0.25">
      <c r="A8">
        <v>6</v>
      </c>
      <c r="B8">
        <v>5381.7579999999998</v>
      </c>
      <c r="C8">
        <f t="shared" si="0"/>
        <v>5.3817579999999995E-3</v>
      </c>
    </row>
    <row r="9" spans="1:7" x14ac:dyDescent="0.25">
      <c r="A9">
        <v>7</v>
      </c>
      <c r="B9">
        <v>1035.511</v>
      </c>
      <c r="C9">
        <f t="shared" si="0"/>
        <v>1.035511E-3</v>
      </c>
    </row>
    <row r="10" spans="1:7" x14ac:dyDescent="0.25">
      <c r="A10">
        <v>8</v>
      </c>
      <c r="B10">
        <v>1534.7639999999999</v>
      </c>
      <c r="C10">
        <f t="shared" si="0"/>
        <v>1.5347639999999999E-3</v>
      </c>
    </row>
    <row r="11" spans="1:7" x14ac:dyDescent="0.25">
      <c r="A11">
        <v>9</v>
      </c>
      <c r="B11">
        <v>775.899</v>
      </c>
      <c r="C11">
        <f t="shared" si="0"/>
        <v>7.7589900000000003E-4</v>
      </c>
    </row>
    <row r="12" spans="1:7" x14ac:dyDescent="0.25">
      <c r="A12">
        <v>10</v>
      </c>
      <c r="B12">
        <v>936.44299999999998</v>
      </c>
      <c r="C12">
        <f t="shared" si="0"/>
        <v>9.3644300000000002E-4</v>
      </c>
    </row>
    <row r="13" spans="1:7" x14ac:dyDescent="0.25">
      <c r="A13">
        <v>11</v>
      </c>
      <c r="B13">
        <v>830.71900000000005</v>
      </c>
      <c r="C13">
        <f t="shared" si="0"/>
        <v>8.3071900000000005E-4</v>
      </c>
    </row>
    <row r="14" spans="1:7" x14ac:dyDescent="0.25">
      <c r="A14">
        <v>12</v>
      </c>
      <c r="B14">
        <v>2111.1570000000002</v>
      </c>
      <c r="C14">
        <f t="shared" si="0"/>
        <v>2.1111570000000002E-3</v>
      </c>
    </row>
    <row r="15" spans="1:7" x14ac:dyDescent="0.25">
      <c r="A15">
        <v>13</v>
      </c>
      <c r="B15">
        <v>1334.867</v>
      </c>
      <c r="C15">
        <f t="shared" si="0"/>
        <v>1.334867E-3</v>
      </c>
    </row>
    <row r="16" spans="1:7" x14ac:dyDescent="0.25">
      <c r="A16">
        <v>14</v>
      </c>
      <c r="B16">
        <v>1492.4739999999999</v>
      </c>
      <c r="C16">
        <f t="shared" si="0"/>
        <v>1.4924739999999999E-3</v>
      </c>
    </row>
    <row r="17" spans="1:3" x14ac:dyDescent="0.25">
      <c r="A17">
        <v>15</v>
      </c>
      <c r="B17">
        <v>880.05700000000002</v>
      </c>
      <c r="C17">
        <f t="shared" si="0"/>
        <v>8.8005700000000006E-4</v>
      </c>
    </row>
    <row r="18" spans="1:3" x14ac:dyDescent="0.25">
      <c r="A18">
        <v>16</v>
      </c>
      <c r="B18">
        <v>990.87099999999998</v>
      </c>
      <c r="C18">
        <f t="shared" si="0"/>
        <v>9.9087099999999994E-4</v>
      </c>
    </row>
    <row r="19" spans="1:3" x14ac:dyDescent="0.25">
      <c r="A19">
        <v>17</v>
      </c>
      <c r="B19">
        <v>752.6</v>
      </c>
      <c r="C19">
        <f t="shared" si="0"/>
        <v>7.5259999999999997E-4</v>
      </c>
    </row>
    <row r="20" spans="1:3" x14ac:dyDescent="0.25">
      <c r="A20">
        <v>18</v>
      </c>
      <c r="B20">
        <v>774.33199999999999</v>
      </c>
      <c r="C20">
        <f t="shared" si="0"/>
        <v>7.7433199999999997E-4</v>
      </c>
    </row>
    <row r="21" spans="1:3" x14ac:dyDescent="0.25">
      <c r="A21">
        <v>19</v>
      </c>
      <c r="B21">
        <v>737.13300000000004</v>
      </c>
      <c r="C21">
        <f t="shared" si="0"/>
        <v>7.3713300000000006E-4</v>
      </c>
    </row>
    <row r="22" spans="1:3" x14ac:dyDescent="0.25">
      <c r="A22" t="s">
        <v>65</v>
      </c>
    </row>
    <row r="23" spans="1:3" x14ac:dyDescent="0.25">
      <c r="A23">
        <v>1</v>
      </c>
      <c r="B23">
        <v>2488.4360000000001</v>
      </c>
      <c r="C23">
        <f>B23/1000000</f>
        <v>2.4884360000000001E-3</v>
      </c>
    </row>
    <row r="24" spans="1:3" x14ac:dyDescent="0.25">
      <c r="A24">
        <v>2</v>
      </c>
      <c r="B24">
        <v>8087.9080000000004</v>
      </c>
      <c r="C24">
        <f t="shared" ref="C24:C35" si="1">B24/1000000</f>
        <v>8.0879079999999996E-3</v>
      </c>
    </row>
    <row r="25" spans="1:3" x14ac:dyDescent="0.25">
      <c r="A25">
        <v>3</v>
      </c>
      <c r="B25">
        <v>1006.926</v>
      </c>
      <c r="C25">
        <f t="shared" si="1"/>
        <v>1.006926E-3</v>
      </c>
    </row>
    <row r="26" spans="1:3" x14ac:dyDescent="0.25">
      <c r="A26">
        <v>4</v>
      </c>
      <c r="B26">
        <v>1180.588</v>
      </c>
      <c r="C26">
        <f t="shared" si="1"/>
        <v>1.180588E-3</v>
      </c>
    </row>
    <row r="27" spans="1:3" x14ac:dyDescent="0.25">
      <c r="A27">
        <v>5</v>
      </c>
      <c r="B27">
        <v>963.85299999999995</v>
      </c>
      <c r="C27">
        <f t="shared" si="1"/>
        <v>9.6385299999999998E-4</v>
      </c>
    </row>
    <row r="28" spans="1:3" x14ac:dyDescent="0.25">
      <c r="A28">
        <v>6</v>
      </c>
      <c r="B28">
        <v>782.75099999999998</v>
      </c>
      <c r="C28">
        <f t="shared" si="1"/>
        <v>7.8275099999999993E-4</v>
      </c>
    </row>
    <row r="29" spans="1:3" x14ac:dyDescent="0.25">
      <c r="A29">
        <v>7</v>
      </c>
      <c r="B29">
        <v>1511.857</v>
      </c>
      <c r="C29">
        <f t="shared" si="1"/>
        <v>1.5118569999999999E-3</v>
      </c>
    </row>
    <row r="30" spans="1:3" x14ac:dyDescent="0.25">
      <c r="A30">
        <v>8</v>
      </c>
      <c r="B30">
        <v>4595.8739999999998</v>
      </c>
      <c r="C30">
        <f t="shared" si="1"/>
        <v>4.5958739999999998E-3</v>
      </c>
    </row>
    <row r="31" spans="1:3" x14ac:dyDescent="0.25">
      <c r="A31">
        <v>9</v>
      </c>
      <c r="B31">
        <v>926.26199999999994</v>
      </c>
      <c r="C31">
        <f t="shared" si="1"/>
        <v>9.2626199999999996E-4</v>
      </c>
    </row>
    <row r="32" spans="1:3" x14ac:dyDescent="0.25">
      <c r="A32">
        <v>10</v>
      </c>
      <c r="B32">
        <v>1600.548</v>
      </c>
      <c r="C32">
        <f t="shared" si="1"/>
        <v>1.600548E-3</v>
      </c>
    </row>
    <row r="33" spans="1:3" x14ac:dyDescent="0.25">
      <c r="A33">
        <v>11</v>
      </c>
      <c r="B33">
        <v>1511.857</v>
      </c>
      <c r="C33">
        <f t="shared" si="1"/>
        <v>1.5118569999999999E-3</v>
      </c>
    </row>
    <row r="34" spans="1:3" x14ac:dyDescent="0.25">
      <c r="A34">
        <v>12</v>
      </c>
      <c r="B34">
        <v>1420.6210000000001</v>
      </c>
      <c r="C34">
        <f t="shared" si="1"/>
        <v>1.4206210000000002E-3</v>
      </c>
    </row>
    <row r="35" spans="1:3" x14ac:dyDescent="0.25">
      <c r="A35">
        <v>13</v>
      </c>
      <c r="B35">
        <v>1011.625</v>
      </c>
      <c r="C35">
        <f t="shared" si="1"/>
        <v>1.0116249999999999E-3</v>
      </c>
    </row>
    <row r="36" spans="1:3" x14ac:dyDescent="0.25">
      <c r="A36" t="s">
        <v>66</v>
      </c>
    </row>
    <row r="37" spans="1:3" x14ac:dyDescent="0.25">
      <c r="A37">
        <v>1</v>
      </c>
      <c r="B37">
        <v>1198.796</v>
      </c>
      <c r="C37">
        <f>B37/1000000</f>
        <v>1.198796E-3</v>
      </c>
    </row>
    <row r="38" spans="1:3" x14ac:dyDescent="0.25">
      <c r="A38">
        <v>2</v>
      </c>
      <c r="B38">
        <v>1467.8050000000001</v>
      </c>
      <c r="C38">
        <f t="shared" ref="C38:C54" si="2">B38/1000000</f>
        <v>1.467805E-3</v>
      </c>
    </row>
    <row r="39" spans="1:3" x14ac:dyDescent="0.25">
      <c r="A39">
        <v>3</v>
      </c>
      <c r="B39">
        <v>2003.279</v>
      </c>
      <c r="C39">
        <f t="shared" si="2"/>
        <v>2.0032790000000002E-3</v>
      </c>
    </row>
    <row r="40" spans="1:3" x14ac:dyDescent="0.25">
      <c r="A40">
        <v>4</v>
      </c>
      <c r="B40">
        <v>925.08699999999999</v>
      </c>
      <c r="C40">
        <f t="shared" si="2"/>
        <v>9.25087E-4</v>
      </c>
    </row>
    <row r="41" spans="1:3" x14ac:dyDescent="0.25">
      <c r="A41">
        <v>5</v>
      </c>
      <c r="B41">
        <v>883.77700000000004</v>
      </c>
      <c r="C41">
        <f t="shared" si="2"/>
        <v>8.8377700000000009E-4</v>
      </c>
    </row>
    <row r="42" spans="1:3" x14ac:dyDescent="0.25">
      <c r="A42">
        <v>6</v>
      </c>
      <c r="B42">
        <v>2260.5419999999999</v>
      </c>
      <c r="C42">
        <f t="shared" si="2"/>
        <v>2.2605419999999999E-3</v>
      </c>
    </row>
    <row r="43" spans="1:3" x14ac:dyDescent="0.25">
      <c r="A43">
        <v>7</v>
      </c>
      <c r="B43">
        <v>758.67</v>
      </c>
      <c r="C43">
        <f t="shared" si="2"/>
        <v>7.5866999999999992E-4</v>
      </c>
    </row>
    <row r="44" spans="1:3" x14ac:dyDescent="0.25">
      <c r="A44">
        <v>8</v>
      </c>
      <c r="B44">
        <v>767.48</v>
      </c>
      <c r="C44">
        <f t="shared" si="2"/>
        <v>7.6748000000000007E-4</v>
      </c>
    </row>
    <row r="45" spans="1:3" x14ac:dyDescent="0.25">
      <c r="A45">
        <v>9</v>
      </c>
      <c r="B45">
        <v>1705.6849999999999</v>
      </c>
      <c r="C45">
        <f t="shared" si="2"/>
        <v>1.705685E-3</v>
      </c>
    </row>
    <row r="46" spans="1:3" x14ac:dyDescent="0.25">
      <c r="A46">
        <v>10</v>
      </c>
      <c r="B46">
        <v>1039.231</v>
      </c>
      <c r="C46">
        <f t="shared" si="2"/>
        <v>1.0392310000000001E-3</v>
      </c>
    </row>
    <row r="47" spans="1:3" x14ac:dyDescent="0.25">
      <c r="A47">
        <v>11</v>
      </c>
      <c r="B47">
        <v>1166.883</v>
      </c>
      <c r="C47">
        <f t="shared" si="2"/>
        <v>1.1668830000000001E-3</v>
      </c>
    </row>
    <row r="48" spans="1:3" x14ac:dyDescent="0.25">
      <c r="A48">
        <v>12</v>
      </c>
      <c r="B48">
        <v>1001.835</v>
      </c>
      <c r="C48">
        <f t="shared" si="2"/>
        <v>1.001835E-3</v>
      </c>
    </row>
    <row r="49" spans="1:3" x14ac:dyDescent="0.25">
      <c r="A49">
        <v>13</v>
      </c>
      <c r="B49">
        <v>1029.441</v>
      </c>
      <c r="C49">
        <f t="shared" si="2"/>
        <v>1.0294410000000001E-3</v>
      </c>
    </row>
    <row r="50" spans="1:3" x14ac:dyDescent="0.25">
      <c r="A50">
        <v>14</v>
      </c>
      <c r="B50">
        <v>1239.7149999999999</v>
      </c>
      <c r="C50">
        <f t="shared" si="2"/>
        <v>1.239715E-3</v>
      </c>
    </row>
    <row r="51" spans="1:3" x14ac:dyDescent="0.25">
      <c r="A51">
        <v>15</v>
      </c>
      <c r="B51">
        <v>894.93600000000004</v>
      </c>
      <c r="C51">
        <f t="shared" si="2"/>
        <v>8.9493600000000004E-4</v>
      </c>
    </row>
    <row r="52" spans="1:3" x14ac:dyDescent="0.25">
      <c r="A52">
        <v>16</v>
      </c>
      <c r="B52">
        <v>676.63499999999999</v>
      </c>
      <c r="C52">
        <f t="shared" si="2"/>
        <v>6.7663499999999998E-4</v>
      </c>
    </row>
    <row r="53" spans="1:3" x14ac:dyDescent="0.25">
      <c r="A53">
        <v>17</v>
      </c>
      <c r="B53">
        <v>1196.6420000000001</v>
      </c>
      <c r="C53">
        <f t="shared" si="2"/>
        <v>1.1966420000000001E-3</v>
      </c>
    </row>
    <row r="54" spans="1:3" x14ac:dyDescent="0.25">
      <c r="A54">
        <v>18</v>
      </c>
      <c r="B54">
        <v>1111.671</v>
      </c>
      <c r="C54">
        <f t="shared" si="2"/>
        <v>1.1116710000000001E-3</v>
      </c>
    </row>
    <row r="55" spans="1:3" x14ac:dyDescent="0.25">
      <c r="A55" t="s">
        <v>67</v>
      </c>
    </row>
    <row r="56" spans="1:3" x14ac:dyDescent="0.25">
      <c r="A56">
        <v>1</v>
      </c>
      <c r="B56">
        <v>725.38599999999997</v>
      </c>
      <c r="C56">
        <f>B56/1000000</f>
        <v>7.2538599999999996E-4</v>
      </c>
    </row>
    <row r="57" spans="1:3" x14ac:dyDescent="0.25">
      <c r="A57">
        <v>2</v>
      </c>
      <c r="B57">
        <v>1317.8340000000001</v>
      </c>
      <c r="C57">
        <f t="shared" ref="C57:C95" si="3">B57/1000000</f>
        <v>1.3178340000000001E-3</v>
      </c>
    </row>
    <row r="58" spans="1:3" x14ac:dyDescent="0.25">
      <c r="A58">
        <v>3</v>
      </c>
      <c r="B58">
        <v>3661.78</v>
      </c>
      <c r="C58">
        <f t="shared" si="3"/>
        <v>3.6617800000000003E-3</v>
      </c>
    </row>
    <row r="59" spans="1:3" x14ac:dyDescent="0.25">
      <c r="A59">
        <v>4</v>
      </c>
      <c r="B59">
        <v>1326.4480000000001</v>
      </c>
      <c r="C59">
        <f t="shared" si="3"/>
        <v>1.326448E-3</v>
      </c>
    </row>
    <row r="60" spans="1:3" x14ac:dyDescent="0.25">
      <c r="A60">
        <v>5</v>
      </c>
      <c r="B60">
        <v>2161.866</v>
      </c>
      <c r="C60">
        <f t="shared" si="3"/>
        <v>2.1618660000000001E-3</v>
      </c>
    </row>
    <row r="61" spans="1:3" x14ac:dyDescent="0.25">
      <c r="A61">
        <v>6</v>
      </c>
      <c r="B61">
        <v>1272.2159999999999</v>
      </c>
      <c r="C61">
        <f t="shared" si="3"/>
        <v>1.2722159999999998E-3</v>
      </c>
    </row>
    <row r="62" spans="1:3" x14ac:dyDescent="0.25">
      <c r="A62">
        <v>7</v>
      </c>
      <c r="B62">
        <v>798.41399999999999</v>
      </c>
      <c r="C62">
        <f t="shared" si="3"/>
        <v>7.98414E-4</v>
      </c>
    </row>
    <row r="63" spans="1:3" x14ac:dyDescent="0.25">
      <c r="A63">
        <v>8</v>
      </c>
      <c r="B63">
        <v>1480.7270000000001</v>
      </c>
      <c r="C63">
        <f t="shared" si="3"/>
        <v>1.480727E-3</v>
      </c>
    </row>
    <row r="64" spans="1:3" x14ac:dyDescent="0.25">
      <c r="A64">
        <v>9</v>
      </c>
      <c r="B64">
        <v>1139.864</v>
      </c>
      <c r="C64">
        <f t="shared" si="3"/>
        <v>1.139864E-3</v>
      </c>
    </row>
    <row r="65" spans="1:3" x14ac:dyDescent="0.25">
      <c r="A65">
        <v>10</v>
      </c>
      <c r="B65">
        <v>1896.7719999999999</v>
      </c>
      <c r="C65">
        <f t="shared" si="3"/>
        <v>1.8967719999999999E-3</v>
      </c>
    </row>
    <row r="66" spans="1:3" x14ac:dyDescent="0.25">
      <c r="A66">
        <v>11</v>
      </c>
      <c r="B66">
        <v>710.702</v>
      </c>
      <c r="C66">
        <f t="shared" si="3"/>
        <v>7.1070200000000001E-4</v>
      </c>
    </row>
    <row r="67" spans="1:3" x14ac:dyDescent="0.25">
      <c r="A67">
        <v>12</v>
      </c>
      <c r="B67">
        <v>707.57</v>
      </c>
      <c r="C67">
        <f t="shared" si="3"/>
        <v>7.0757000000000003E-4</v>
      </c>
    </row>
    <row r="68" spans="1:3" x14ac:dyDescent="0.25">
      <c r="A68">
        <v>13</v>
      </c>
      <c r="B68">
        <v>1016.715</v>
      </c>
      <c r="C68">
        <f t="shared" si="3"/>
        <v>1.0167150000000001E-3</v>
      </c>
    </row>
    <row r="69" spans="1:3" x14ac:dyDescent="0.25">
      <c r="A69">
        <v>14</v>
      </c>
      <c r="B69">
        <v>5355.9139999999998</v>
      </c>
      <c r="C69">
        <f t="shared" si="3"/>
        <v>5.3559139999999998E-3</v>
      </c>
    </row>
    <row r="70" spans="1:3" x14ac:dyDescent="0.25">
      <c r="A70">
        <v>15</v>
      </c>
      <c r="B70">
        <v>661.75599999999997</v>
      </c>
      <c r="C70">
        <f t="shared" si="3"/>
        <v>6.61756E-4</v>
      </c>
    </row>
    <row r="71" spans="1:3" x14ac:dyDescent="0.25">
      <c r="A71">
        <v>16</v>
      </c>
      <c r="B71">
        <v>1475.6369999999999</v>
      </c>
      <c r="C71">
        <f t="shared" si="3"/>
        <v>1.4756369999999999E-3</v>
      </c>
    </row>
    <row r="72" spans="1:3" x14ac:dyDescent="0.25">
      <c r="A72">
        <v>17</v>
      </c>
      <c r="B72">
        <v>1238.932</v>
      </c>
      <c r="C72">
        <f t="shared" si="3"/>
        <v>1.2389320000000001E-3</v>
      </c>
    </row>
    <row r="73" spans="1:3" x14ac:dyDescent="0.25">
      <c r="A73" t="s">
        <v>68</v>
      </c>
    </row>
    <row r="74" spans="1:3" x14ac:dyDescent="0.25">
      <c r="A74">
        <v>1</v>
      </c>
      <c r="B74">
        <v>2114.0940000000001</v>
      </c>
      <c r="C74">
        <f t="shared" si="3"/>
        <v>2.114094E-3</v>
      </c>
    </row>
    <row r="75" spans="1:3" x14ac:dyDescent="0.25">
      <c r="A75">
        <v>2</v>
      </c>
      <c r="B75">
        <v>770.80799999999999</v>
      </c>
      <c r="C75">
        <f t="shared" si="3"/>
        <v>7.70808E-4</v>
      </c>
    </row>
    <row r="76" spans="1:3" x14ac:dyDescent="0.25">
      <c r="A76">
        <v>3</v>
      </c>
      <c r="B76">
        <v>1658.6969999999999</v>
      </c>
      <c r="C76">
        <f t="shared" si="3"/>
        <v>1.658697E-3</v>
      </c>
    </row>
    <row r="77" spans="1:3" x14ac:dyDescent="0.25">
      <c r="A77">
        <v>4</v>
      </c>
      <c r="B77">
        <v>887.88800000000003</v>
      </c>
      <c r="C77">
        <f t="shared" si="3"/>
        <v>8.8788799999999998E-4</v>
      </c>
    </row>
    <row r="78" spans="1:3" x14ac:dyDescent="0.25">
      <c r="A78">
        <v>5</v>
      </c>
      <c r="B78">
        <v>1495.8030000000001</v>
      </c>
      <c r="C78">
        <f t="shared" si="3"/>
        <v>1.4958030000000002E-3</v>
      </c>
    </row>
    <row r="79" spans="1:3" x14ac:dyDescent="0.25">
      <c r="A79">
        <v>6</v>
      </c>
      <c r="B79">
        <v>1213.6759999999999</v>
      </c>
      <c r="C79">
        <f t="shared" si="3"/>
        <v>1.2136759999999999E-3</v>
      </c>
    </row>
    <row r="80" spans="1:3" x14ac:dyDescent="0.25">
      <c r="A80">
        <v>7</v>
      </c>
      <c r="B80">
        <v>2625.0949999999998</v>
      </c>
      <c r="C80">
        <f t="shared" si="3"/>
        <v>2.6250949999999996E-3</v>
      </c>
    </row>
    <row r="81" spans="1:3" x14ac:dyDescent="0.25">
      <c r="A81">
        <v>8</v>
      </c>
      <c r="B81">
        <v>2063.777</v>
      </c>
      <c r="C81">
        <f t="shared" si="3"/>
        <v>2.0637770000000001E-3</v>
      </c>
    </row>
    <row r="82" spans="1:3" x14ac:dyDescent="0.25">
      <c r="A82">
        <v>9</v>
      </c>
      <c r="B82">
        <v>933.50599999999997</v>
      </c>
      <c r="C82">
        <f t="shared" si="3"/>
        <v>9.3350599999999996E-4</v>
      </c>
    </row>
    <row r="83" spans="1:3" x14ac:dyDescent="0.25">
      <c r="A83">
        <v>10</v>
      </c>
      <c r="B83">
        <v>1324.2950000000001</v>
      </c>
      <c r="C83">
        <f t="shared" si="3"/>
        <v>1.3242950000000001E-3</v>
      </c>
    </row>
    <row r="84" spans="1:3" x14ac:dyDescent="0.25">
      <c r="A84">
        <v>11</v>
      </c>
      <c r="B84">
        <v>2673.2579999999998</v>
      </c>
      <c r="C84">
        <f t="shared" si="3"/>
        <v>2.673258E-3</v>
      </c>
    </row>
    <row r="85" spans="1:3" x14ac:dyDescent="0.25">
      <c r="A85">
        <v>12</v>
      </c>
      <c r="B85">
        <v>791.17</v>
      </c>
      <c r="C85">
        <f t="shared" si="3"/>
        <v>7.9117E-4</v>
      </c>
    </row>
    <row r="86" spans="1:3" x14ac:dyDescent="0.25">
      <c r="A86">
        <v>13</v>
      </c>
      <c r="B86">
        <v>1266.146</v>
      </c>
      <c r="C86">
        <f t="shared" si="3"/>
        <v>1.2661459999999999E-3</v>
      </c>
    </row>
    <row r="87" spans="1:3" x14ac:dyDescent="0.25">
      <c r="A87">
        <v>14</v>
      </c>
      <c r="B87">
        <v>709.72299999999996</v>
      </c>
      <c r="C87">
        <f t="shared" si="3"/>
        <v>7.0972299999999999E-4</v>
      </c>
    </row>
    <row r="88" spans="1:3" x14ac:dyDescent="0.25">
      <c r="A88">
        <v>15</v>
      </c>
      <c r="B88">
        <v>939.57600000000002</v>
      </c>
      <c r="C88">
        <f t="shared" si="3"/>
        <v>9.3957600000000002E-4</v>
      </c>
    </row>
    <row r="89" spans="1:3" x14ac:dyDescent="0.25">
      <c r="A89">
        <v>16</v>
      </c>
      <c r="B89">
        <v>1214.655</v>
      </c>
      <c r="C89">
        <f t="shared" si="3"/>
        <v>1.214655E-3</v>
      </c>
    </row>
    <row r="90" spans="1:3" x14ac:dyDescent="0.25">
      <c r="A90">
        <v>17</v>
      </c>
      <c r="B90">
        <v>711.68100000000004</v>
      </c>
      <c r="C90">
        <f t="shared" si="3"/>
        <v>7.1168100000000003E-4</v>
      </c>
    </row>
    <row r="91" spans="1:3" x14ac:dyDescent="0.25">
      <c r="A91">
        <v>18</v>
      </c>
      <c r="B91">
        <v>2289.518</v>
      </c>
      <c r="C91">
        <f t="shared" si="3"/>
        <v>2.2895179999999999E-3</v>
      </c>
    </row>
    <row r="92" spans="1:3" x14ac:dyDescent="0.25">
      <c r="A92">
        <v>19</v>
      </c>
      <c r="B92">
        <v>2451.433</v>
      </c>
      <c r="C92">
        <f t="shared" si="3"/>
        <v>2.4514329999999998E-3</v>
      </c>
    </row>
    <row r="93" spans="1:3" x14ac:dyDescent="0.25">
      <c r="A93">
        <v>20</v>
      </c>
      <c r="B93">
        <v>1528.499</v>
      </c>
      <c r="C93">
        <f t="shared" si="3"/>
        <v>1.528499E-3</v>
      </c>
    </row>
    <row r="94" spans="1:3" x14ac:dyDescent="0.25">
      <c r="A94">
        <v>21</v>
      </c>
      <c r="B94">
        <v>1384.2049999999999</v>
      </c>
      <c r="C94">
        <f t="shared" si="3"/>
        <v>1.3842049999999999E-3</v>
      </c>
    </row>
    <row r="95" spans="1:3" x14ac:dyDescent="0.25">
      <c r="A95">
        <v>22</v>
      </c>
      <c r="B95">
        <v>863.41499999999996</v>
      </c>
      <c r="C95">
        <f t="shared" si="3"/>
        <v>8.6341499999999997E-4</v>
      </c>
    </row>
    <row r="97" spans="1:3" x14ac:dyDescent="0.25">
      <c r="A97" t="s">
        <v>69</v>
      </c>
    </row>
    <row r="98" spans="1:3" x14ac:dyDescent="0.25">
      <c r="A98">
        <v>1</v>
      </c>
      <c r="B98">
        <v>1317.442</v>
      </c>
      <c r="C98">
        <f t="shared" ref="C98:C161" si="4">B98/1000000</f>
        <v>1.317442E-3</v>
      </c>
    </row>
    <row r="99" spans="1:3" x14ac:dyDescent="0.25">
      <c r="A99">
        <v>2</v>
      </c>
      <c r="B99">
        <v>877.12</v>
      </c>
      <c r="C99">
        <f t="shared" si="4"/>
        <v>8.7712E-4</v>
      </c>
    </row>
    <row r="100" spans="1:3" x14ac:dyDescent="0.25">
      <c r="A100">
        <v>3</v>
      </c>
      <c r="B100">
        <v>1456.8409999999999</v>
      </c>
      <c r="C100">
        <f t="shared" si="4"/>
        <v>1.456841E-3</v>
      </c>
    </row>
    <row r="101" spans="1:3" x14ac:dyDescent="0.25">
      <c r="A101">
        <v>4</v>
      </c>
      <c r="B101">
        <v>1353.662</v>
      </c>
      <c r="C101">
        <f t="shared" si="4"/>
        <v>1.3536620000000001E-3</v>
      </c>
    </row>
    <row r="102" spans="1:3" x14ac:dyDescent="0.25">
      <c r="A102">
        <v>5</v>
      </c>
      <c r="B102">
        <v>696.80100000000004</v>
      </c>
      <c r="C102">
        <f t="shared" si="4"/>
        <v>6.9680100000000004E-4</v>
      </c>
    </row>
    <row r="103" spans="1:3" x14ac:dyDescent="0.25">
      <c r="A103">
        <v>6</v>
      </c>
      <c r="B103">
        <v>1106.385</v>
      </c>
      <c r="C103">
        <f t="shared" si="4"/>
        <v>1.1063850000000001E-3</v>
      </c>
    </row>
    <row r="104" spans="1:3" x14ac:dyDescent="0.25">
      <c r="A104">
        <v>7</v>
      </c>
      <c r="B104">
        <v>2464.1590000000001</v>
      </c>
      <c r="C104">
        <f t="shared" si="4"/>
        <v>2.4641590000000001E-3</v>
      </c>
    </row>
    <row r="105" spans="1:3" x14ac:dyDescent="0.25">
      <c r="A105">
        <v>8</v>
      </c>
      <c r="B105">
        <v>1978.806</v>
      </c>
      <c r="C105">
        <f t="shared" si="4"/>
        <v>1.9788060000000001E-3</v>
      </c>
    </row>
    <row r="106" spans="1:3" x14ac:dyDescent="0.25">
      <c r="A106">
        <v>9</v>
      </c>
      <c r="B106">
        <v>1351.7049999999999</v>
      </c>
      <c r="C106">
        <f t="shared" si="4"/>
        <v>1.3517049999999999E-3</v>
      </c>
    </row>
    <row r="107" spans="1:3" x14ac:dyDescent="0.25">
      <c r="A107">
        <v>10</v>
      </c>
      <c r="B107">
        <v>900.81</v>
      </c>
      <c r="C107">
        <f t="shared" si="4"/>
        <v>9.0080999999999994E-4</v>
      </c>
    </row>
    <row r="108" spans="1:3" x14ac:dyDescent="0.25">
      <c r="A108">
        <v>11</v>
      </c>
      <c r="B108">
        <v>4374.8320000000003</v>
      </c>
      <c r="C108">
        <f t="shared" si="4"/>
        <v>4.3748320000000004E-3</v>
      </c>
    </row>
    <row r="109" spans="1:3" x14ac:dyDescent="0.25">
      <c r="A109">
        <v>12</v>
      </c>
      <c r="B109">
        <v>1989.5740000000001</v>
      </c>
      <c r="C109">
        <f t="shared" si="4"/>
        <v>1.989574E-3</v>
      </c>
    </row>
    <row r="110" spans="1:3" x14ac:dyDescent="0.25">
      <c r="A110">
        <v>13</v>
      </c>
      <c r="B110">
        <v>1155.723</v>
      </c>
      <c r="C110">
        <f t="shared" si="4"/>
        <v>1.155723E-3</v>
      </c>
    </row>
    <row r="111" spans="1:3" x14ac:dyDescent="0.25">
      <c r="A111">
        <v>14</v>
      </c>
      <c r="B111">
        <v>1251.6579999999999</v>
      </c>
      <c r="C111">
        <f t="shared" si="4"/>
        <v>1.2516579999999999E-3</v>
      </c>
    </row>
    <row r="112" spans="1:3" x14ac:dyDescent="0.25">
      <c r="A112">
        <v>15</v>
      </c>
      <c r="B112">
        <v>749.27200000000005</v>
      </c>
      <c r="C112">
        <f t="shared" si="4"/>
        <v>7.4927200000000005E-4</v>
      </c>
    </row>
    <row r="113" spans="1:3" x14ac:dyDescent="0.25">
      <c r="A113">
        <v>16</v>
      </c>
      <c r="B113">
        <v>703.26199999999994</v>
      </c>
      <c r="C113">
        <f t="shared" si="4"/>
        <v>7.0326199999999996E-4</v>
      </c>
    </row>
    <row r="114" spans="1:3" x14ac:dyDescent="0.25">
      <c r="A114">
        <v>17</v>
      </c>
      <c r="B114">
        <v>1119.6980000000001</v>
      </c>
      <c r="C114">
        <f t="shared" si="4"/>
        <v>1.1196980000000001E-3</v>
      </c>
    </row>
    <row r="115" spans="1:3" x14ac:dyDescent="0.25">
      <c r="A115">
        <v>18</v>
      </c>
      <c r="B115">
        <v>1460.17</v>
      </c>
      <c r="C115">
        <f t="shared" si="4"/>
        <v>1.46017E-3</v>
      </c>
    </row>
    <row r="116" spans="1:3" x14ac:dyDescent="0.25">
      <c r="A116">
        <v>19</v>
      </c>
      <c r="B116">
        <v>1874.8440000000001</v>
      </c>
      <c r="C116">
        <f t="shared" si="4"/>
        <v>1.8748440000000001E-3</v>
      </c>
    </row>
    <row r="117" spans="1:3" x14ac:dyDescent="0.25">
      <c r="A117">
        <v>20</v>
      </c>
      <c r="B117">
        <v>1115.7829999999999</v>
      </c>
      <c r="C117">
        <f t="shared" si="4"/>
        <v>1.115783E-3</v>
      </c>
    </row>
    <row r="118" spans="1:3" x14ac:dyDescent="0.25">
      <c r="A118">
        <v>21</v>
      </c>
      <c r="B118">
        <v>1683.5609999999999</v>
      </c>
      <c r="C118">
        <f t="shared" si="4"/>
        <v>1.6835609999999999E-3</v>
      </c>
    </row>
    <row r="119" spans="1:3" x14ac:dyDescent="0.25">
      <c r="A119">
        <v>22</v>
      </c>
      <c r="B119">
        <v>1838.819</v>
      </c>
      <c r="C119">
        <f t="shared" si="4"/>
        <v>1.838819E-3</v>
      </c>
    </row>
    <row r="120" spans="1:3" x14ac:dyDescent="0.25">
      <c r="A120">
        <v>23</v>
      </c>
      <c r="B120">
        <v>1317.442</v>
      </c>
      <c r="C120">
        <f t="shared" si="4"/>
        <v>1.317442E-3</v>
      </c>
    </row>
    <row r="121" spans="1:3" x14ac:dyDescent="0.25">
      <c r="A121">
        <v>24</v>
      </c>
      <c r="B121">
        <v>722.44899999999996</v>
      </c>
      <c r="C121">
        <f t="shared" si="4"/>
        <v>7.2244900000000001E-4</v>
      </c>
    </row>
    <row r="122" spans="1:3" x14ac:dyDescent="0.25">
      <c r="A122" t="s">
        <v>70</v>
      </c>
    </row>
    <row r="123" spans="1:3" x14ac:dyDescent="0.25">
      <c r="A123">
        <v>1</v>
      </c>
      <c r="B123">
        <v>821.71299999999997</v>
      </c>
      <c r="C123">
        <f t="shared" si="4"/>
        <v>8.2171299999999996E-4</v>
      </c>
    </row>
    <row r="124" spans="1:3" x14ac:dyDescent="0.25">
      <c r="A124">
        <v>2</v>
      </c>
      <c r="B124">
        <v>861.26099999999997</v>
      </c>
      <c r="C124">
        <f t="shared" si="4"/>
        <v>8.6126099999999999E-4</v>
      </c>
    </row>
    <row r="125" spans="1:3" x14ac:dyDescent="0.25">
      <c r="A125">
        <v>3</v>
      </c>
      <c r="B125">
        <v>937.81399999999996</v>
      </c>
      <c r="C125">
        <f t="shared" si="4"/>
        <v>9.3781399999999992E-4</v>
      </c>
    </row>
    <row r="126" spans="1:3" x14ac:dyDescent="0.25">
      <c r="A126">
        <v>4</v>
      </c>
      <c r="B126">
        <v>919.01800000000003</v>
      </c>
      <c r="C126">
        <f t="shared" si="4"/>
        <v>9.1901800000000007E-4</v>
      </c>
    </row>
    <row r="127" spans="1:3" x14ac:dyDescent="0.25">
      <c r="A127">
        <v>5</v>
      </c>
      <c r="B127">
        <v>1524.779</v>
      </c>
      <c r="C127">
        <f t="shared" si="4"/>
        <v>1.524779E-3</v>
      </c>
    </row>
    <row r="128" spans="1:3" x14ac:dyDescent="0.25">
      <c r="A128">
        <v>6</v>
      </c>
      <c r="B128">
        <v>1901.2750000000001</v>
      </c>
      <c r="C128">
        <f t="shared" si="4"/>
        <v>1.901275E-3</v>
      </c>
    </row>
    <row r="129" spans="1:3" x14ac:dyDescent="0.25">
      <c r="A129">
        <v>7</v>
      </c>
      <c r="B129">
        <v>1004.381</v>
      </c>
      <c r="C129">
        <f t="shared" si="4"/>
        <v>1.0043809999999999E-3</v>
      </c>
    </row>
    <row r="130" spans="1:3" x14ac:dyDescent="0.25">
      <c r="A130">
        <v>8</v>
      </c>
      <c r="B130">
        <v>1397.91</v>
      </c>
      <c r="C130">
        <f t="shared" si="4"/>
        <v>1.39791E-3</v>
      </c>
    </row>
    <row r="131" spans="1:3" x14ac:dyDescent="0.25">
      <c r="A131">
        <v>9</v>
      </c>
      <c r="B131">
        <v>744.96500000000003</v>
      </c>
      <c r="C131">
        <f t="shared" si="4"/>
        <v>7.4496499999999999E-4</v>
      </c>
    </row>
    <row r="132" spans="1:3" x14ac:dyDescent="0.25">
      <c r="A132">
        <v>10</v>
      </c>
      <c r="B132">
        <v>1307.653</v>
      </c>
      <c r="C132">
        <f t="shared" si="4"/>
        <v>1.307653E-3</v>
      </c>
    </row>
    <row r="133" spans="1:3" x14ac:dyDescent="0.25">
      <c r="A133">
        <v>11</v>
      </c>
      <c r="B133">
        <v>2118.0100000000002</v>
      </c>
      <c r="C133">
        <f t="shared" si="4"/>
        <v>2.11801E-3</v>
      </c>
    </row>
    <row r="134" spans="1:3" x14ac:dyDescent="0.25">
      <c r="A134">
        <v>12</v>
      </c>
      <c r="B134">
        <v>1150.0450000000001</v>
      </c>
      <c r="C134">
        <f t="shared" si="4"/>
        <v>1.1500450000000001E-3</v>
      </c>
    </row>
    <row r="135" spans="1:3" x14ac:dyDescent="0.25">
      <c r="A135">
        <v>13</v>
      </c>
      <c r="B135">
        <v>1766.77</v>
      </c>
      <c r="C135">
        <f t="shared" si="4"/>
        <v>1.76677E-3</v>
      </c>
    </row>
    <row r="136" spans="1:3" x14ac:dyDescent="0.25">
      <c r="A136">
        <v>14</v>
      </c>
      <c r="B136">
        <v>1077.8</v>
      </c>
      <c r="C136">
        <f t="shared" si="4"/>
        <v>1.0777999999999999E-3</v>
      </c>
    </row>
    <row r="137" spans="1:3" x14ac:dyDescent="0.25">
      <c r="A137">
        <v>15</v>
      </c>
      <c r="B137">
        <v>2295</v>
      </c>
      <c r="C137">
        <f t="shared" si="4"/>
        <v>2.2950000000000002E-3</v>
      </c>
    </row>
    <row r="138" spans="1:3" x14ac:dyDescent="0.25">
      <c r="A138">
        <v>16</v>
      </c>
      <c r="B138">
        <v>1188.615</v>
      </c>
      <c r="C138">
        <f t="shared" si="4"/>
        <v>1.1886150000000001E-3</v>
      </c>
    </row>
    <row r="139" spans="1:3" x14ac:dyDescent="0.25">
      <c r="A139">
        <v>17</v>
      </c>
      <c r="B139">
        <v>1120.6769999999999</v>
      </c>
      <c r="C139">
        <f t="shared" si="4"/>
        <v>1.1206769999999998E-3</v>
      </c>
    </row>
    <row r="140" spans="1:3" x14ac:dyDescent="0.25">
      <c r="A140">
        <v>18</v>
      </c>
      <c r="B140">
        <v>3759.8690000000001</v>
      </c>
      <c r="C140">
        <f t="shared" si="4"/>
        <v>3.7598690000000003E-3</v>
      </c>
    </row>
    <row r="141" spans="1:3" x14ac:dyDescent="0.25">
      <c r="A141">
        <v>19</v>
      </c>
      <c r="B141">
        <v>1015.932</v>
      </c>
      <c r="C141">
        <f t="shared" si="4"/>
        <v>1.015932E-3</v>
      </c>
    </row>
    <row r="142" spans="1:3" x14ac:dyDescent="0.25">
      <c r="A142">
        <v>20</v>
      </c>
      <c r="B142">
        <v>719.70799999999997</v>
      </c>
      <c r="C142">
        <f t="shared" si="4"/>
        <v>7.19708E-4</v>
      </c>
    </row>
    <row r="143" spans="1:3" x14ac:dyDescent="0.25">
      <c r="A143">
        <v>21</v>
      </c>
      <c r="B143">
        <v>1863.88</v>
      </c>
      <c r="C143">
        <f t="shared" si="4"/>
        <v>1.8638800000000001E-3</v>
      </c>
    </row>
    <row r="144" spans="1:3" x14ac:dyDescent="0.25">
      <c r="A144" t="s">
        <v>71</v>
      </c>
    </row>
    <row r="145" spans="1:3" x14ac:dyDescent="0.25">
      <c r="A145">
        <v>1</v>
      </c>
      <c r="B145">
        <v>763.173</v>
      </c>
      <c r="C145">
        <f t="shared" si="4"/>
        <v>7.6317300000000002E-4</v>
      </c>
    </row>
    <row r="146" spans="1:3" x14ac:dyDescent="0.25">
      <c r="A146">
        <v>2</v>
      </c>
      <c r="B146">
        <v>677.41899999999998</v>
      </c>
      <c r="C146">
        <f t="shared" si="4"/>
        <v>6.7741899999999996E-4</v>
      </c>
    </row>
    <row r="147" spans="1:3" x14ac:dyDescent="0.25">
      <c r="A147">
        <v>3</v>
      </c>
      <c r="B147">
        <v>1161.009</v>
      </c>
      <c r="C147">
        <f t="shared" si="4"/>
        <v>1.161009E-3</v>
      </c>
    </row>
    <row r="148" spans="1:3" x14ac:dyDescent="0.25">
      <c r="A148">
        <v>4</v>
      </c>
      <c r="B148">
        <v>1079.954</v>
      </c>
      <c r="C148">
        <f t="shared" si="4"/>
        <v>1.0799539999999999E-3</v>
      </c>
    </row>
    <row r="149" spans="1:3" x14ac:dyDescent="0.25">
      <c r="A149">
        <v>5</v>
      </c>
      <c r="B149">
        <v>2741.1959999999999</v>
      </c>
      <c r="C149">
        <f t="shared" si="4"/>
        <v>2.741196E-3</v>
      </c>
    </row>
    <row r="150" spans="1:3" x14ac:dyDescent="0.25">
      <c r="A150">
        <v>6</v>
      </c>
      <c r="B150">
        <v>1207.998</v>
      </c>
      <c r="C150">
        <f t="shared" si="4"/>
        <v>1.2079980000000001E-3</v>
      </c>
    </row>
    <row r="151" spans="1:3" x14ac:dyDescent="0.25">
      <c r="A151">
        <v>7</v>
      </c>
      <c r="B151">
        <v>2843.0039999999999</v>
      </c>
      <c r="C151">
        <f t="shared" si="4"/>
        <v>2.8430040000000001E-3</v>
      </c>
    </row>
    <row r="152" spans="1:3" x14ac:dyDescent="0.25">
      <c r="A152">
        <v>8</v>
      </c>
      <c r="B152">
        <v>1533.7850000000001</v>
      </c>
      <c r="C152">
        <f t="shared" si="4"/>
        <v>1.5337850000000002E-3</v>
      </c>
    </row>
    <row r="153" spans="1:3" x14ac:dyDescent="0.25">
      <c r="A153">
        <v>9</v>
      </c>
      <c r="B153">
        <v>1094.442</v>
      </c>
      <c r="C153">
        <f t="shared" si="4"/>
        <v>1.0944419999999999E-3</v>
      </c>
    </row>
    <row r="154" spans="1:3" x14ac:dyDescent="0.25">
      <c r="A154">
        <v>10</v>
      </c>
      <c r="B154">
        <v>906.48800000000006</v>
      </c>
      <c r="C154">
        <f t="shared" si="4"/>
        <v>9.0648800000000011E-4</v>
      </c>
    </row>
    <row r="155" spans="1:3" x14ac:dyDescent="0.25">
      <c r="A155">
        <v>11</v>
      </c>
      <c r="B155">
        <v>895.32799999999997</v>
      </c>
      <c r="C155">
        <f t="shared" si="4"/>
        <v>8.9532799999999992E-4</v>
      </c>
    </row>
    <row r="156" spans="1:3" x14ac:dyDescent="0.25">
      <c r="A156">
        <v>12</v>
      </c>
      <c r="B156">
        <v>1837.645</v>
      </c>
      <c r="C156">
        <f t="shared" si="4"/>
        <v>1.8376449999999999E-3</v>
      </c>
    </row>
    <row r="157" spans="1:3" x14ac:dyDescent="0.25">
      <c r="A157">
        <v>13</v>
      </c>
      <c r="B157">
        <v>1621.4970000000001</v>
      </c>
      <c r="C157">
        <f t="shared" si="4"/>
        <v>1.6214970000000002E-3</v>
      </c>
    </row>
    <row r="158" spans="1:3" x14ac:dyDescent="0.25">
      <c r="A158">
        <v>14</v>
      </c>
      <c r="B158">
        <v>1272.607</v>
      </c>
      <c r="C158">
        <f t="shared" si="4"/>
        <v>1.272607E-3</v>
      </c>
    </row>
    <row r="159" spans="1:3" x14ac:dyDescent="0.25">
      <c r="A159">
        <v>15</v>
      </c>
      <c r="B159">
        <v>937.61800000000005</v>
      </c>
      <c r="C159">
        <f t="shared" si="4"/>
        <v>9.3761800000000009E-4</v>
      </c>
    </row>
    <row r="160" spans="1:3" x14ac:dyDescent="0.25">
      <c r="A160">
        <v>16</v>
      </c>
      <c r="B160">
        <v>651.18299999999999</v>
      </c>
      <c r="C160">
        <f t="shared" si="4"/>
        <v>6.5118299999999995E-4</v>
      </c>
    </row>
    <row r="161" spans="1:3" x14ac:dyDescent="0.25">
      <c r="A161">
        <v>17</v>
      </c>
      <c r="B161">
        <v>1281.0260000000001</v>
      </c>
      <c r="C161">
        <f t="shared" si="4"/>
        <v>1.281026E-3</v>
      </c>
    </row>
    <row r="162" spans="1:3" x14ac:dyDescent="0.25">
      <c r="A162">
        <v>18</v>
      </c>
      <c r="B162">
        <v>716.57600000000002</v>
      </c>
      <c r="C162">
        <f t="shared" ref="C162:C165" si="5">B162/1000000</f>
        <v>7.1657600000000002E-4</v>
      </c>
    </row>
    <row r="163" spans="1:3" x14ac:dyDescent="0.25">
      <c r="A163">
        <v>19</v>
      </c>
      <c r="B163">
        <v>713.05200000000002</v>
      </c>
      <c r="C163">
        <f t="shared" si="5"/>
        <v>7.1305200000000004E-4</v>
      </c>
    </row>
    <row r="164" spans="1:3" x14ac:dyDescent="0.25">
      <c r="A164">
        <v>20</v>
      </c>
      <c r="B164">
        <v>1987.029</v>
      </c>
      <c r="C164">
        <f t="shared" si="5"/>
        <v>1.987029E-3</v>
      </c>
    </row>
    <row r="165" spans="1:3" x14ac:dyDescent="0.25">
      <c r="A165">
        <v>21</v>
      </c>
      <c r="B165">
        <v>828.36900000000003</v>
      </c>
      <c r="C165">
        <f t="shared" si="5"/>
        <v>8.2836900000000002E-4</v>
      </c>
    </row>
    <row r="166" spans="1:3" x14ac:dyDescent="0.25">
      <c r="A166" t="s">
        <v>72</v>
      </c>
    </row>
    <row r="167" spans="1:3" x14ac:dyDescent="0.25">
      <c r="A167">
        <v>1</v>
      </c>
      <c r="B167">
        <v>690.53599999999994</v>
      </c>
      <c r="C167">
        <f t="shared" ref="C167:C212" si="6">B167/1000000</f>
        <v>6.9053599999999995E-4</v>
      </c>
    </row>
    <row r="168" spans="1:3" x14ac:dyDescent="0.25">
      <c r="A168">
        <v>2</v>
      </c>
      <c r="B168">
        <v>1473.0920000000001</v>
      </c>
      <c r="C168">
        <f t="shared" si="6"/>
        <v>1.4730920000000001E-3</v>
      </c>
    </row>
    <row r="169" spans="1:3" x14ac:dyDescent="0.25">
      <c r="A169">
        <v>3</v>
      </c>
      <c r="B169">
        <v>1242.848</v>
      </c>
      <c r="C169">
        <f t="shared" si="6"/>
        <v>1.242848E-3</v>
      </c>
    </row>
    <row r="170" spans="1:3" x14ac:dyDescent="0.25">
      <c r="A170">
        <v>4</v>
      </c>
      <c r="B170">
        <v>1004.381</v>
      </c>
      <c r="C170">
        <f t="shared" si="6"/>
        <v>1.0043809999999999E-3</v>
      </c>
    </row>
    <row r="171" spans="1:3" x14ac:dyDescent="0.25">
      <c r="A171">
        <v>5</v>
      </c>
      <c r="B171">
        <v>2945.9879999999998</v>
      </c>
      <c r="C171">
        <f t="shared" si="6"/>
        <v>2.9459879999999996E-3</v>
      </c>
    </row>
    <row r="172" spans="1:3" x14ac:dyDescent="0.25">
      <c r="A172">
        <v>6</v>
      </c>
      <c r="B172">
        <v>1365.8009999999999</v>
      </c>
      <c r="C172">
        <f t="shared" si="6"/>
        <v>1.365801E-3</v>
      </c>
    </row>
    <row r="173" spans="1:3" x14ac:dyDescent="0.25">
      <c r="A173">
        <v>7</v>
      </c>
      <c r="B173">
        <v>717.75</v>
      </c>
      <c r="C173">
        <f t="shared" si="6"/>
        <v>7.1774999999999996E-4</v>
      </c>
    </row>
    <row r="174" spans="1:3" x14ac:dyDescent="0.25">
      <c r="A174">
        <v>8</v>
      </c>
      <c r="B174">
        <v>691.71100000000001</v>
      </c>
      <c r="C174">
        <f t="shared" si="6"/>
        <v>6.9171100000000002E-4</v>
      </c>
    </row>
    <row r="175" spans="1:3" x14ac:dyDescent="0.25">
      <c r="A175">
        <v>9</v>
      </c>
      <c r="B175">
        <v>1217.2</v>
      </c>
      <c r="C175">
        <f t="shared" si="6"/>
        <v>1.2172000000000001E-3</v>
      </c>
    </row>
    <row r="176" spans="1:3" x14ac:dyDescent="0.25">
      <c r="A176">
        <v>10</v>
      </c>
      <c r="B176">
        <v>1222.4860000000001</v>
      </c>
      <c r="C176">
        <f t="shared" si="6"/>
        <v>1.2224860000000001E-3</v>
      </c>
    </row>
    <row r="177" spans="1:3" x14ac:dyDescent="0.25">
      <c r="A177">
        <v>11</v>
      </c>
      <c r="B177">
        <v>2654.6579999999999</v>
      </c>
      <c r="C177">
        <f t="shared" si="6"/>
        <v>2.6546579999999998E-3</v>
      </c>
    </row>
    <row r="178" spans="1:3" x14ac:dyDescent="0.25">
      <c r="A178">
        <v>12</v>
      </c>
      <c r="B178">
        <v>3101.8330000000001</v>
      </c>
      <c r="C178">
        <f t="shared" si="6"/>
        <v>3.101833E-3</v>
      </c>
    </row>
    <row r="179" spans="1:3" x14ac:dyDescent="0.25">
      <c r="A179">
        <v>13</v>
      </c>
      <c r="B179">
        <v>918.43100000000004</v>
      </c>
      <c r="C179">
        <f t="shared" si="6"/>
        <v>9.1843100000000004E-4</v>
      </c>
    </row>
    <row r="180" spans="1:3" x14ac:dyDescent="0.25">
      <c r="A180">
        <v>14</v>
      </c>
      <c r="B180">
        <v>1255.182</v>
      </c>
      <c r="C180">
        <f t="shared" si="6"/>
        <v>1.2551820000000001E-3</v>
      </c>
    </row>
    <row r="181" spans="1:3" x14ac:dyDescent="0.25">
      <c r="A181">
        <v>15</v>
      </c>
      <c r="B181">
        <v>911.97</v>
      </c>
      <c r="C181">
        <f t="shared" si="6"/>
        <v>9.1197000000000001E-4</v>
      </c>
    </row>
    <row r="182" spans="1:3" x14ac:dyDescent="0.25">
      <c r="A182">
        <v>16</v>
      </c>
      <c r="B182">
        <v>763.173</v>
      </c>
      <c r="C182">
        <f t="shared" si="6"/>
        <v>7.6317300000000002E-4</v>
      </c>
    </row>
    <row r="183" spans="1:3" x14ac:dyDescent="0.25">
      <c r="A183">
        <v>17</v>
      </c>
      <c r="B183">
        <v>973.447</v>
      </c>
      <c r="C183">
        <f t="shared" si="6"/>
        <v>9.7344700000000001E-4</v>
      </c>
    </row>
    <row r="184" spans="1:3" x14ac:dyDescent="0.25">
      <c r="A184">
        <v>18</v>
      </c>
      <c r="B184">
        <v>750.83799999999997</v>
      </c>
      <c r="C184">
        <f t="shared" si="6"/>
        <v>7.5083799999999998E-4</v>
      </c>
    </row>
    <row r="185" spans="1:3" x14ac:dyDescent="0.25">
      <c r="A185">
        <v>19</v>
      </c>
      <c r="B185">
        <v>748.48900000000003</v>
      </c>
      <c r="C185">
        <f t="shared" si="6"/>
        <v>7.4848900000000008E-4</v>
      </c>
    </row>
    <row r="186" spans="1:3" x14ac:dyDescent="0.25">
      <c r="A186">
        <v>20</v>
      </c>
      <c r="B186">
        <v>927.63300000000004</v>
      </c>
      <c r="C186">
        <f t="shared" si="6"/>
        <v>9.2763300000000008E-4</v>
      </c>
    </row>
    <row r="187" spans="1:3" x14ac:dyDescent="0.25">
      <c r="A187" t="s">
        <v>73</v>
      </c>
    </row>
    <row r="188" spans="1:3" x14ac:dyDescent="0.25">
      <c r="A188">
        <v>1</v>
      </c>
      <c r="B188">
        <v>855.38800000000003</v>
      </c>
      <c r="C188">
        <f t="shared" si="6"/>
        <v>8.55388E-4</v>
      </c>
    </row>
    <row r="189" spans="1:3" x14ac:dyDescent="0.25">
      <c r="A189">
        <v>2</v>
      </c>
      <c r="B189">
        <v>1525.954</v>
      </c>
      <c r="C189">
        <f t="shared" si="6"/>
        <v>1.5259539999999999E-3</v>
      </c>
    </row>
    <row r="190" spans="1:3" x14ac:dyDescent="0.25">
      <c r="A190">
        <v>3</v>
      </c>
      <c r="B190">
        <v>720.68700000000001</v>
      </c>
      <c r="C190">
        <f t="shared" si="6"/>
        <v>7.2068700000000002E-4</v>
      </c>
    </row>
    <row r="191" spans="1:3" x14ac:dyDescent="0.25">
      <c r="A191">
        <v>4</v>
      </c>
      <c r="B191">
        <v>1871.9069999999999</v>
      </c>
      <c r="C191">
        <f t="shared" si="6"/>
        <v>1.8719069999999999E-3</v>
      </c>
    </row>
    <row r="192" spans="1:3" x14ac:dyDescent="0.25">
      <c r="A192">
        <v>5</v>
      </c>
      <c r="B192">
        <v>1259.8810000000001</v>
      </c>
      <c r="C192">
        <f t="shared" si="6"/>
        <v>1.259881E-3</v>
      </c>
    </row>
    <row r="193" spans="1:3" x14ac:dyDescent="0.25">
      <c r="A193">
        <v>6</v>
      </c>
      <c r="B193">
        <v>1394.386</v>
      </c>
      <c r="C193">
        <f t="shared" si="6"/>
        <v>1.3943860000000001E-3</v>
      </c>
    </row>
    <row r="194" spans="1:3" x14ac:dyDescent="0.25">
      <c r="A194">
        <v>7</v>
      </c>
      <c r="B194">
        <v>1440.5909999999999</v>
      </c>
      <c r="C194">
        <f t="shared" si="6"/>
        <v>1.440591E-3</v>
      </c>
    </row>
    <row r="195" spans="1:3" x14ac:dyDescent="0.25">
      <c r="A195">
        <v>8</v>
      </c>
      <c r="B195">
        <v>1755.806</v>
      </c>
      <c r="C195">
        <f t="shared" si="6"/>
        <v>1.7558059999999999E-3</v>
      </c>
    </row>
    <row r="196" spans="1:3" x14ac:dyDescent="0.25">
      <c r="A196">
        <v>9</v>
      </c>
      <c r="B196">
        <v>1447.248</v>
      </c>
      <c r="C196">
        <f t="shared" si="6"/>
        <v>1.4472480000000002E-3</v>
      </c>
    </row>
    <row r="197" spans="1:3" x14ac:dyDescent="0.25">
      <c r="A197">
        <v>10</v>
      </c>
      <c r="B197">
        <v>686.22900000000004</v>
      </c>
      <c r="C197">
        <f t="shared" si="6"/>
        <v>6.8622900000000001E-4</v>
      </c>
    </row>
    <row r="198" spans="1:3" x14ac:dyDescent="0.25">
      <c r="A198">
        <v>11</v>
      </c>
      <c r="B198">
        <v>1294.5350000000001</v>
      </c>
      <c r="C198">
        <f t="shared" si="6"/>
        <v>1.2945350000000001E-3</v>
      </c>
    </row>
    <row r="199" spans="1:3" x14ac:dyDescent="0.25">
      <c r="A199">
        <v>12</v>
      </c>
      <c r="B199">
        <v>2529.16</v>
      </c>
      <c r="C199">
        <f t="shared" si="6"/>
        <v>2.5291599999999999E-3</v>
      </c>
    </row>
    <row r="200" spans="1:3" x14ac:dyDescent="0.25">
      <c r="A200">
        <v>13</v>
      </c>
      <c r="B200">
        <v>1235.799</v>
      </c>
      <c r="C200">
        <f t="shared" si="6"/>
        <v>1.2357989999999999E-3</v>
      </c>
    </row>
    <row r="201" spans="1:3" x14ac:dyDescent="0.25">
      <c r="A201">
        <v>14</v>
      </c>
      <c r="B201">
        <v>3577.201</v>
      </c>
      <c r="C201">
        <f t="shared" si="6"/>
        <v>3.5772009999999999E-3</v>
      </c>
    </row>
    <row r="202" spans="1:3" x14ac:dyDescent="0.25">
      <c r="A202">
        <v>15</v>
      </c>
      <c r="B202">
        <v>1683.953</v>
      </c>
      <c r="C202">
        <f t="shared" si="6"/>
        <v>1.683953E-3</v>
      </c>
    </row>
    <row r="203" spans="1:3" x14ac:dyDescent="0.25">
      <c r="A203">
        <v>16</v>
      </c>
      <c r="B203">
        <v>944.86199999999997</v>
      </c>
      <c r="C203">
        <f t="shared" si="6"/>
        <v>9.4486199999999998E-4</v>
      </c>
    </row>
    <row r="204" spans="1:3" x14ac:dyDescent="0.25">
      <c r="A204">
        <v>17</v>
      </c>
      <c r="B204">
        <v>1355.229</v>
      </c>
      <c r="C204">
        <f t="shared" si="6"/>
        <v>1.3552290000000001E-3</v>
      </c>
    </row>
    <row r="205" spans="1:3" x14ac:dyDescent="0.25">
      <c r="A205">
        <v>18</v>
      </c>
      <c r="B205">
        <v>1478.9649999999999</v>
      </c>
      <c r="C205">
        <f t="shared" si="6"/>
        <v>1.4789649999999998E-3</v>
      </c>
    </row>
    <row r="206" spans="1:3" x14ac:dyDescent="0.25">
      <c r="A206">
        <v>19</v>
      </c>
      <c r="B206">
        <v>999.09400000000005</v>
      </c>
      <c r="C206">
        <f t="shared" si="6"/>
        <v>9.9909400000000007E-4</v>
      </c>
    </row>
    <row r="207" spans="1:3" x14ac:dyDescent="0.25">
      <c r="A207">
        <v>20</v>
      </c>
      <c r="B207">
        <v>1944.9349999999999</v>
      </c>
      <c r="C207">
        <f t="shared" si="6"/>
        <v>1.9449349999999998E-3</v>
      </c>
    </row>
    <row r="208" spans="1:3" x14ac:dyDescent="0.25">
      <c r="A208">
        <v>21</v>
      </c>
      <c r="B208">
        <v>1128.117</v>
      </c>
      <c r="C208">
        <f t="shared" si="6"/>
        <v>1.1281169999999999E-3</v>
      </c>
    </row>
    <row r="209" spans="1:3" x14ac:dyDescent="0.25">
      <c r="A209">
        <v>22</v>
      </c>
      <c r="B209">
        <v>2527.3980000000001</v>
      </c>
      <c r="C209">
        <f t="shared" si="6"/>
        <v>2.5273980000000001E-3</v>
      </c>
    </row>
    <row r="210" spans="1:3" x14ac:dyDescent="0.25">
      <c r="A210">
        <v>23</v>
      </c>
      <c r="B210">
        <v>783.14300000000003</v>
      </c>
      <c r="C210">
        <f t="shared" si="6"/>
        <v>7.8314300000000003E-4</v>
      </c>
    </row>
    <row r="211" spans="1:3" x14ac:dyDescent="0.25">
      <c r="A211">
        <v>24</v>
      </c>
      <c r="B211">
        <v>1730.1579999999999</v>
      </c>
      <c r="C211">
        <f t="shared" si="6"/>
        <v>1.7301579999999999E-3</v>
      </c>
    </row>
    <row r="212" spans="1:3" x14ac:dyDescent="0.25">
      <c r="A212">
        <v>25</v>
      </c>
      <c r="B212">
        <v>813.49</v>
      </c>
      <c r="C212">
        <f t="shared" si="6"/>
        <v>8.1349000000000005E-4</v>
      </c>
    </row>
    <row r="214" spans="1:3" x14ac:dyDescent="0.25">
      <c r="A214" t="s">
        <v>74</v>
      </c>
    </row>
    <row r="215" spans="1:3" x14ac:dyDescent="0.25">
      <c r="A215">
        <v>1</v>
      </c>
      <c r="B215">
        <v>667.82500000000005</v>
      </c>
      <c r="C215">
        <f t="shared" ref="C215:C278" si="7">B215/1000000</f>
        <v>6.6782500000000004E-4</v>
      </c>
    </row>
    <row r="216" spans="1:3" x14ac:dyDescent="0.25">
      <c r="A216">
        <v>2</v>
      </c>
      <c r="B216">
        <v>1243.4349999999999</v>
      </c>
      <c r="C216">
        <f t="shared" si="7"/>
        <v>1.243435E-3</v>
      </c>
    </row>
    <row r="217" spans="1:3" x14ac:dyDescent="0.25">
      <c r="A217">
        <v>3</v>
      </c>
      <c r="B217">
        <v>1127.7260000000001</v>
      </c>
      <c r="C217">
        <f t="shared" si="7"/>
        <v>1.1277260000000001E-3</v>
      </c>
    </row>
    <row r="218" spans="1:3" x14ac:dyDescent="0.25">
      <c r="A218">
        <v>4</v>
      </c>
      <c r="B218">
        <v>1599.569</v>
      </c>
      <c r="C218">
        <f t="shared" si="7"/>
        <v>1.5995689999999999E-3</v>
      </c>
    </row>
    <row r="219" spans="1:3" x14ac:dyDescent="0.25">
      <c r="A219">
        <v>5</v>
      </c>
      <c r="B219">
        <v>2152.86</v>
      </c>
      <c r="C219">
        <f t="shared" si="7"/>
        <v>2.1528599999999999E-3</v>
      </c>
    </row>
    <row r="220" spans="1:3" x14ac:dyDescent="0.25">
      <c r="A220">
        <v>6</v>
      </c>
      <c r="B220">
        <v>1757.7639999999999</v>
      </c>
      <c r="C220">
        <f t="shared" si="7"/>
        <v>1.757764E-3</v>
      </c>
    </row>
    <row r="221" spans="1:3" x14ac:dyDescent="0.25">
      <c r="A221">
        <v>7</v>
      </c>
      <c r="B221">
        <v>826.21600000000001</v>
      </c>
      <c r="C221">
        <f t="shared" si="7"/>
        <v>8.2621600000000006E-4</v>
      </c>
    </row>
    <row r="222" spans="1:3" x14ac:dyDescent="0.25">
      <c r="A222">
        <v>8</v>
      </c>
      <c r="B222">
        <v>2313.2080000000001</v>
      </c>
      <c r="C222">
        <f t="shared" si="7"/>
        <v>2.3132080000000002E-3</v>
      </c>
    </row>
    <row r="223" spans="1:3" x14ac:dyDescent="0.25">
      <c r="A223">
        <v>9</v>
      </c>
      <c r="B223">
        <v>719.31700000000001</v>
      </c>
      <c r="C223">
        <f t="shared" si="7"/>
        <v>7.1931700000000002E-4</v>
      </c>
    </row>
    <row r="224" spans="1:3" x14ac:dyDescent="0.25">
      <c r="A224">
        <v>10</v>
      </c>
      <c r="B224">
        <v>1002.227</v>
      </c>
      <c r="C224">
        <f t="shared" si="7"/>
        <v>1.0022270000000001E-3</v>
      </c>
    </row>
    <row r="225" spans="1:3" x14ac:dyDescent="0.25">
      <c r="A225">
        <v>11</v>
      </c>
      <c r="B225">
        <v>1097.77</v>
      </c>
      <c r="C225">
        <f t="shared" si="7"/>
        <v>1.0977700000000001E-3</v>
      </c>
    </row>
    <row r="226" spans="1:3" x14ac:dyDescent="0.25">
      <c r="A226">
        <v>12</v>
      </c>
      <c r="B226">
        <v>2212.77</v>
      </c>
      <c r="C226">
        <f t="shared" si="7"/>
        <v>2.2127700000000002E-3</v>
      </c>
    </row>
    <row r="227" spans="1:3" x14ac:dyDescent="0.25">
      <c r="A227">
        <v>13</v>
      </c>
      <c r="B227">
        <v>2571.2539999999999</v>
      </c>
      <c r="C227">
        <f t="shared" si="7"/>
        <v>2.5712539999999998E-3</v>
      </c>
    </row>
    <row r="228" spans="1:3" x14ac:dyDescent="0.25">
      <c r="A228">
        <v>14</v>
      </c>
      <c r="B228">
        <v>1653.8019999999999</v>
      </c>
      <c r="C228">
        <f t="shared" si="7"/>
        <v>1.653802E-3</v>
      </c>
    </row>
    <row r="229" spans="1:3" x14ac:dyDescent="0.25">
      <c r="A229">
        <v>15</v>
      </c>
      <c r="B229">
        <v>3260.4189999999999</v>
      </c>
      <c r="C229">
        <f t="shared" si="7"/>
        <v>3.2604190000000001E-3</v>
      </c>
    </row>
    <row r="230" spans="1:3" x14ac:dyDescent="0.25">
      <c r="A230">
        <v>16</v>
      </c>
      <c r="B230">
        <v>814.27300000000002</v>
      </c>
      <c r="C230">
        <f t="shared" si="7"/>
        <v>8.1427300000000002E-4</v>
      </c>
    </row>
    <row r="231" spans="1:3" x14ac:dyDescent="0.25">
      <c r="A231">
        <v>17</v>
      </c>
      <c r="B231">
        <v>956.21699999999998</v>
      </c>
      <c r="C231">
        <f t="shared" si="7"/>
        <v>9.5621699999999998E-4</v>
      </c>
    </row>
    <row r="232" spans="1:3" x14ac:dyDescent="0.25">
      <c r="A232">
        <v>18</v>
      </c>
      <c r="B232">
        <v>1316.0719999999999</v>
      </c>
      <c r="C232">
        <f t="shared" si="7"/>
        <v>1.3160719999999999E-3</v>
      </c>
    </row>
    <row r="233" spans="1:3" x14ac:dyDescent="0.25">
      <c r="A233" t="s">
        <v>75</v>
      </c>
    </row>
    <row r="234" spans="1:3" x14ac:dyDescent="0.25">
      <c r="A234">
        <v>1</v>
      </c>
      <c r="B234">
        <v>1456.8409999999999</v>
      </c>
      <c r="C234">
        <f t="shared" si="7"/>
        <v>1.456841E-3</v>
      </c>
    </row>
    <row r="235" spans="1:3" x14ac:dyDescent="0.25">
      <c r="A235">
        <v>2</v>
      </c>
      <c r="B235">
        <v>1611.904</v>
      </c>
      <c r="C235">
        <f t="shared" si="7"/>
        <v>1.6119039999999999E-3</v>
      </c>
    </row>
    <row r="236" spans="1:3" x14ac:dyDescent="0.25">
      <c r="A236">
        <v>3</v>
      </c>
      <c r="B236">
        <v>716.38</v>
      </c>
      <c r="C236">
        <f t="shared" si="7"/>
        <v>7.1637999999999997E-4</v>
      </c>
    </row>
    <row r="237" spans="1:3" x14ac:dyDescent="0.25">
      <c r="A237">
        <v>4</v>
      </c>
      <c r="B237">
        <v>1514.7940000000001</v>
      </c>
      <c r="C237">
        <f t="shared" si="7"/>
        <v>1.5147940000000001E-3</v>
      </c>
    </row>
    <row r="238" spans="1:3" x14ac:dyDescent="0.25">
      <c r="A238">
        <v>5</v>
      </c>
      <c r="B238">
        <v>5223.5630000000001</v>
      </c>
      <c r="C238">
        <f t="shared" si="7"/>
        <v>5.2235630000000005E-3</v>
      </c>
    </row>
    <row r="239" spans="1:3" x14ac:dyDescent="0.25">
      <c r="A239">
        <v>6</v>
      </c>
      <c r="B239">
        <v>1923.9860000000001</v>
      </c>
      <c r="C239">
        <f t="shared" si="7"/>
        <v>1.9239860000000001E-3</v>
      </c>
    </row>
    <row r="240" spans="1:3" x14ac:dyDescent="0.25">
      <c r="A240">
        <v>7</v>
      </c>
      <c r="B240">
        <v>2429.3090000000002</v>
      </c>
      <c r="C240">
        <f t="shared" si="7"/>
        <v>2.4293090000000002E-3</v>
      </c>
    </row>
    <row r="241" spans="1:3" x14ac:dyDescent="0.25">
      <c r="A241">
        <v>8</v>
      </c>
      <c r="B241">
        <v>752.01300000000003</v>
      </c>
      <c r="C241">
        <f t="shared" si="7"/>
        <v>7.5201300000000005E-4</v>
      </c>
    </row>
    <row r="242" spans="1:3" x14ac:dyDescent="0.25">
      <c r="A242">
        <v>9</v>
      </c>
      <c r="B242">
        <v>2628.4229999999998</v>
      </c>
      <c r="C242">
        <f t="shared" si="7"/>
        <v>2.628423E-3</v>
      </c>
    </row>
    <row r="243" spans="1:3" x14ac:dyDescent="0.25">
      <c r="A243">
        <v>10</v>
      </c>
      <c r="B243">
        <v>1245.393</v>
      </c>
      <c r="C243">
        <f t="shared" si="7"/>
        <v>1.245393E-3</v>
      </c>
    </row>
    <row r="244" spans="1:3" x14ac:dyDescent="0.25">
      <c r="A244" t="s">
        <v>76</v>
      </c>
    </row>
    <row r="245" spans="1:3" x14ac:dyDescent="0.25">
      <c r="A245">
        <v>1</v>
      </c>
      <c r="B245">
        <v>3951.5430000000001</v>
      </c>
      <c r="C245">
        <f t="shared" si="7"/>
        <v>3.9515430000000001E-3</v>
      </c>
    </row>
    <row r="246" spans="1:3" x14ac:dyDescent="0.25">
      <c r="A246">
        <v>2</v>
      </c>
      <c r="B246">
        <v>1431.9770000000001</v>
      </c>
      <c r="C246">
        <f t="shared" si="7"/>
        <v>1.4319770000000001E-3</v>
      </c>
    </row>
    <row r="247" spans="1:3" x14ac:dyDescent="0.25">
      <c r="A247">
        <v>3</v>
      </c>
      <c r="B247">
        <v>1579.403</v>
      </c>
      <c r="C247">
        <f t="shared" si="7"/>
        <v>1.5794030000000001E-3</v>
      </c>
    </row>
    <row r="248" spans="1:3" x14ac:dyDescent="0.25">
      <c r="A248">
        <v>4</v>
      </c>
      <c r="B248">
        <v>1890.8979999999999</v>
      </c>
      <c r="C248">
        <f t="shared" si="7"/>
        <v>1.890898E-3</v>
      </c>
    </row>
    <row r="249" spans="1:3" x14ac:dyDescent="0.25">
      <c r="A249">
        <v>5</v>
      </c>
      <c r="B249">
        <v>1484.8389999999999</v>
      </c>
      <c r="C249">
        <f t="shared" si="7"/>
        <v>1.484839E-3</v>
      </c>
    </row>
    <row r="250" spans="1:3" x14ac:dyDescent="0.25">
      <c r="A250">
        <v>6</v>
      </c>
      <c r="B250">
        <v>1778.9090000000001</v>
      </c>
      <c r="C250">
        <f t="shared" si="7"/>
        <v>1.7789090000000002E-3</v>
      </c>
    </row>
    <row r="251" spans="1:3" x14ac:dyDescent="0.25">
      <c r="A251">
        <v>7</v>
      </c>
      <c r="B251">
        <v>2433.616</v>
      </c>
      <c r="C251">
        <f t="shared" si="7"/>
        <v>2.433616E-3</v>
      </c>
    </row>
    <row r="252" spans="1:3" x14ac:dyDescent="0.25">
      <c r="A252">
        <v>8</v>
      </c>
      <c r="B252">
        <v>1707.056</v>
      </c>
      <c r="C252">
        <f t="shared" si="7"/>
        <v>1.707056E-3</v>
      </c>
    </row>
    <row r="253" spans="1:3" x14ac:dyDescent="0.25">
      <c r="A253" t="s">
        <v>77</v>
      </c>
    </row>
    <row r="254" spans="1:3" x14ac:dyDescent="0.25">
      <c r="A254">
        <v>1</v>
      </c>
      <c r="B254">
        <v>1312.3520000000001</v>
      </c>
      <c r="C254">
        <f t="shared" si="7"/>
        <v>1.3123520000000001E-3</v>
      </c>
    </row>
    <row r="255" spans="1:3" x14ac:dyDescent="0.25">
      <c r="A255">
        <v>2</v>
      </c>
      <c r="B255">
        <v>831.69799999999998</v>
      </c>
      <c r="C255">
        <f t="shared" si="7"/>
        <v>8.3169799999999996E-4</v>
      </c>
    </row>
    <row r="256" spans="1:3" x14ac:dyDescent="0.25">
      <c r="A256">
        <v>3</v>
      </c>
      <c r="B256">
        <v>777.66099999999994</v>
      </c>
      <c r="C256">
        <f t="shared" si="7"/>
        <v>7.7766099999999991E-4</v>
      </c>
    </row>
    <row r="257" spans="1:3" x14ac:dyDescent="0.25">
      <c r="A257">
        <v>4</v>
      </c>
      <c r="B257">
        <v>1108.7339999999999</v>
      </c>
      <c r="C257">
        <f t="shared" si="7"/>
        <v>1.1087339999999999E-3</v>
      </c>
    </row>
    <row r="258" spans="1:3" x14ac:dyDescent="0.25">
      <c r="A258">
        <v>5</v>
      </c>
      <c r="B258">
        <v>1436.8710000000001</v>
      </c>
      <c r="C258">
        <f t="shared" si="7"/>
        <v>1.4368710000000002E-3</v>
      </c>
    </row>
    <row r="259" spans="1:3" x14ac:dyDescent="0.25">
      <c r="A259">
        <v>6</v>
      </c>
      <c r="B259">
        <v>4072.7339999999999</v>
      </c>
      <c r="C259">
        <f t="shared" si="7"/>
        <v>4.0727339999999997E-3</v>
      </c>
    </row>
    <row r="260" spans="1:3" x14ac:dyDescent="0.25">
      <c r="A260">
        <v>7</v>
      </c>
      <c r="B260">
        <v>957.58799999999997</v>
      </c>
      <c r="C260">
        <f t="shared" si="7"/>
        <v>9.5758799999999999E-4</v>
      </c>
    </row>
    <row r="261" spans="1:3" x14ac:dyDescent="0.25">
      <c r="A261">
        <v>8</v>
      </c>
      <c r="B261">
        <v>2267.0030000000002</v>
      </c>
      <c r="C261">
        <f t="shared" si="7"/>
        <v>2.2670030000000001E-3</v>
      </c>
    </row>
    <row r="262" spans="1:3" x14ac:dyDescent="0.25">
      <c r="A262">
        <v>9</v>
      </c>
      <c r="B262">
        <v>1273.194</v>
      </c>
      <c r="C262">
        <f t="shared" si="7"/>
        <v>1.2731940000000001E-3</v>
      </c>
    </row>
    <row r="263" spans="1:3" x14ac:dyDescent="0.25">
      <c r="A263">
        <v>10</v>
      </c>
      <c r="B263">
        <v>1524.192</v>
      </c>
      <c r="C263">
        <f t="shared" si="7"/>
        <v>1.524192E-3</v>
      </c>
    </row>
    <row r="264" spans="1:3" x14ac:dyDescent="0.25">
      <c r="A264">
        <v>11</v>
      </c>
      <c r="B264">
        <v>1271.0409999999999</v>
      </c>
      <c r="C264">
        <f t="shared" si="7"/>
        <v>1.2710409999999999E-3</v>
      </c>
    </row>
    <row r="265" spans="1:3" x14ac:dyDescent="0.25">
      <c r="A265">
        <v>12</v>
      </c>
      <c r="B265">
        <v>970.31399999999996</v>
      </c>
      <c r="C265">
        <f t="shared" si="7"/>
        <v>9.7031400000000001E-4</v>
      </c>
    </row>
    <row r="266" spans="1:3" x14ac:dyDescent="0.25">
      <c r="A266">
        <v>13</v>
      </c>
      <c r="B266">
        <v>746.92200000000003</v>
      </c>
      <c r="C266">
        <f t="shared" si="7"/>
        <v>7.4692200000000002E-4</v>
      </c>
    </row>
    <row r="267" spans="1:3" x14ac:dyDescent="0.25">
      <c r="A267" t="s">
        <v>78</v>
      </c>
    </row>
    <row r="268" spans="1:3" x14ac:dyDescent="0.25">
      <c r="A268">
        <v>1</v>
      </c>
      <c r="B268">
        <v>1103.057</v>
      </c>
      <c r="C268">
        <f t="shared" si="7"/>
        <v>1.103057E-3</v>
      </c>
    </row>
    <row r="269" spans="1:3" x14ac:dyDescent="0.25">
      <c r="A269">
        <v>2</v>
      </c>
      <c r="B269">
        <v>1142.4100000000001</v>
      </c>
      <c r="C269">
        <f t="shared" si="7"/>
        <v>1.1424100000000002E-3</v>
      </c>
    </row>
    <row r="270" spans="1:3" x14ac:dyDescent="0.25">
      <c r="A270">
        <v>3</v>
      </c>
      <c r="B270">
        <v>815.447</v>
      </c>
      <c r="C270">
        <f t="shared" si="7"/>
        <v>8.1544699999999996E-4</v>
      </c>
    </row>
    <row r="271" spans="1:3" x14ac:dyDescent="0.25">
      <c r="A271">
        <v>4</v>
      </c>
      <c r="B271">
        <v>1323.511</v>
      </c>
      <c r="C271">
        <f t="shared" si="7"/>
        <v>1.3235109999999999E-3</v>
      </c>
    </row>
    <row r="272" spans="1:3" x14ac:dyDescent="0.25">
      <c r="A272">
        <v>5</v>
      </c>
      <c r="B272">
        <v>1858.0060000000001</v>
      </c>
      <c r="C272">
        <f t="shared" si="7"/>
        <v>1.8580060000000002E-3</v>
      </c>
    </row>
    <row r="273" spans="1:3" x14ac:dyDescent="0.25">
      <c r="A273">
        <v>6</v>
      </c>
      <c r="B273">
        <v>1623.847</v>
      </c>
      <c r="C273">
        <f t="shared" si="7"/>
        <v>1.6238469999999999E-3</v>
      </c>
    </row>
    <row r="274" spans="1:3" x14ac:dyDescent="0.25">
      <c r="A274">
        <v>7</v>
      </c>
      <c r="B274">
        <v>831.50199999999995</v>
      </c>
      <c r="C274">
        <f t="shared" si="7"/>
        <v>8.3150199999999991E-4</v>
      </c>
    </row>
    <row r="275" spans="1:3" x14ac:dyDescent="0.25">
      <c r="A275">
        <v>8</v>
      </c>
      <c r="B275">
        <v>1109.126</v>
      </c>
      <c r="C275">
        <f t="shared" si="7"/>
        <v>1.109126E-3</v>
      </c>
    </row>
    <row r="276" spans="1:3" x14ac:dyDescent="0.25">
      <c r="A276">
        <v>9</v>
      </c>
      <c r="B276">
        <v>1143.78</v>
      </c>
      <c r="C276">
        <f t="shared" si="7"/>
        <v>1.1437800000000001E-3</v>
      </c>
    </row>
    <row r="277" spans="1:3" x14ac:dyDescent="0.25">
      <c r="A277">
        <v>10</v>
      </c>
      <c r="B277">
        <v>2437.5320000000002</v>
      </c>
      <c r="C277">
        <f t="shared" si="7"/>
        <v>2.4375320000000001E-3</v>
      </c>
    </row>
    <row r="278" spans="1:3" x14ac:dyDescent="0.25">
      <c r="A278">
        <v>11</v>
      </c>
      <c r="B278">
        <v>1313.3309999999999</v>
      </c>
      <c r="C278">
        <f t="shared" si="7"/>
        <v>1.3133309999999998E-3</v>
      </c>
    </row>
    <row r="279" spans="1:3" x14ac:dyDescent="0.25">
      <c r="A279">
        <v>12</v>
      </c>
      <c r="B279">
        <v>698.36800000000005</v>
      </c>
      <c r="C279">
        <f t="shared" ref="C279" si="8">B279/1000000</f>
        <v>6.983680000000001E-4</v>
      </c>
    </row>
    <row r="281" spans="1:3" x14ac:dyDescent="0.25">
      <c r="A281" t="s">
        <v>79</v>
      </c>
    </row>
    <row r="282" spans="1:3" x14ac:dyDescent="0.25">
      <c r="A282">
        <v>1</v>
      </c>
      <c r="B282">
        <v>1217.0039999999999</v>
      </c>
      <c r="C282">
        <f t="shared" ref="C282:C317" si="9">B282/1000000</f>
        <v>1.2170039999999998E-3</v>
      </c>
    </row>
    <row r="283" spans="1:3" x14ac:dyDescent="0.25">
      <c r="A283">
        <v>2</v>
      </c>
      <c r="B283">
        <v>901.39700000000005</v>
      </c>
      <c r="C283">
        <f t="shared" si="9"/>
        <v>9.0139700000000007E-4</v>
      </c>
    </row>
    <row r="284" spans="1:3" x14ac:dyDescent="0.25">
      <c r="A284">
        <v>3</v>
      </c>
      <c r="B284">
        <v>680.35500000000002</v>
      </c>
      <c r="C284">
        <f t="shared" si="9"/>
        <v>6.80355E-4</v>
      </c>
    </row>
    <row r="285" spans="1:3" x14ac:dyDescent="0.25">
      <c r="A285">
        <v>4</v>
      </c>
      <c r="B285">
        <v>677.02700000000004</v>
      </c>
      <c r="C285">
        <f t="shared" si="9"/>
        <v>6.7702700000000008E-4</v>
      </c>
    </row>
    <row r="286" spans="1:3" x14ac:dyDescent="0.25">
      <c r="A286">
        <v>5</v>
      </c>
      <c r="B286">
        <v>881.23099999999999</v>
      </c>
      <c r="C286">
        <f t="shared" si="9"/>
        <v>8.8123100000000001E-4</v>
      </c>
    </row>
    <row r="287" spans="1:3" x14ac:dyDescent="0.25">
      <c r="A287">
        <v>6</v>
      </c>
      <c r="B287">
        <v>814.077</v>
      </c>
      <c r="C287">
        <f t="shared" si="9"/>
        <v>8.1407699999999996E-4</v>
      </c>
    </row>
    <row r="288" spans="1:3" x14ac:dyDescent="0.25">
      <c r="A288">
        <v>7</v>
      </c>
      <c r="B288">
        <v>724.40700000000004</v>
      </c>
      <c r="C288">
        <f t="shared" si="9"/>
        <v>7.2440700000000005E-4</v>
      </c>
    </row>
    <row r="289" spans="1:3" x14ac:dyDescent="0.25">
      <c r="A289">
        <v>8</v>
      </c>
      <c r="B289">
        <v>2620.9830000000002</v>
      </c>
      <c r="C289">
        <f t="shared" si="9"/>
        <v>2.6209830000000003E-3</v>
      </c>
    </row>
    <row r="290" spans="1:3" x14ac:dyDescent="0.25">
      <c r="A290">
        <v>9</v>
      </c>
      <c r="B290">
        <v>672.91499999999996</v>
      </c>
      <c r="C290">
        <f t="shared" si="9"/>
        <v>6.7291499999999995E-4</v>
      </c>
    </row>
    <row r="291" spans="1:3" x14ac:dyDescent="0.25">
      <c r="A291">
        <v>10</v>
      </c>
      <c r="B291">
        <v>738.69899999999996</v>
      </c>
      <c r="C291">
        <f t="shared" si="9"/>
        <v>7.38699E-4</v>
      </c>
    </row>
    <row r="292" spans="1:3" x14ac:dyDescent="0.25">
      <c r="A292">
        <v>11</v>
      </c>
      <c r="B292">
        <v>3209.7109999999998</v>
      </c>
      <c r="C292">
        <f t="shared" si="9"/>
        <v>3.2097109999999996E-3</v>
      </c>
    </row>
    <row r="293" spans="1:3" x14ac:dyDescent="0.25">
      <c r="A293">
        <v>12</v>
      </c>
      <c r="B293">
        <v>3680.1840000000002</v>
      </c>
      <c r="C293">
        <f t="shared" si="9"/>
        <v>3.6801840000000004E-3</v>
      </c>
    </row>
    <row r="294" spans="1:3" x14ac:dyDescent="0.25">
      <c r="A294">
        <v>13</v>
      </c>
      <c r="B294">
        <v>6179.9759999999997</v>
      </c>
      <c r="C294">
        <f t="shared" si="9"/>
        <v>6.1799759999999994E-3</v>
      </c>
    </row>
    <row r="295" spans="1:3" x14ac:dyDescent="0.25">
      <c r="A295">
        <v>14</v>
      </c>
      <c r="B295">
        <v>1077.4090000000001</v>
      </c>
      <c r="C295">
        <f t="shared" si="9"/>
        <v>1.0774090000000001E-3</v>
      </c>
    </row>
    <row r="296" spans="1:3" x14ac:dyDescent="0.25">
      <c r="A296">
        <v>15</v>
      </c>
      <c r="B296">
        <v>10835.76</v>
      </c>
      <c r="C296">
        <f t="shared" si="9"/>
        <v>1.083576E-2</v>
      </c>
    </row>
    <row r="297" spans="1:3" x14ac:dyDescent="0.25">
      <c r="A297">
        <v>16</v>
      </c>
      <c r="B297">
        <v>1434.13</v>
      </c>
      <c r="C297">
        <f t="shared" si="9"/>
        <v>1.43413E-3</v>
      </c>
    </row>
    <row r="298" spans="1:3" x14ac:dyDescent="0.25">
      <c r="A298">
        <v>17</v>
      </c>
      <c r="B298">
        <v>1029.8330000000001</v>
      </c>
      <c r="C298">
        <f t="shared" si="9"/>
        <v>1.0298330000000002E-3</v>
      </c>
    </row>
    <row r="299" spans="1:3" x14ac:dyDescent="0.25">
      <c r="A299">
        <v>18</v>
      </c>
      <c r="B299">
        <v>1939.453</v>
      </c>
      <c r="C299">
        <f t="shared" si="9"/>
        <v>1.9394530000000001E-3</v>
      </c>
    </row>
    <row r="300" spans="1:3" x14ac:dyDescent="0.25">
      <c r="A300">
        <v>19</v>
      </c>
      <c r="B300">
        <v>2012.2860000000001</v>
      </c>
      <c r="C300">
        <f t="shared" si="9"/>
        <v>2.0122859999999998E-3</v>
      </c>
    </row>
    <row r="301" spans="1:3" x14ac:dyDescent="0.25">
      <c r="A301">
        <v>20</v>
      </c>
      <c r="B301">
        <v>1000.269</v>
      </c>
      <c r="C301">
        <f t="shared" si="9"/>
        <v>1.000269E-3</v>
      </c>
    </row>
    <row r="302" spans="1:3" x14ac:dyDescent="0.25">
      <c r="A302" t="s">
        <v>80</v>
      </c>
    </row>
    <row r="303" spans="1:3" x14ac:dyDescent="0.25">
      <c r="A303">
        <v>1</v>
      </c>
      <c r="B303">
        <v>823.67</v>
      </c>
      <c r="C303">
        <f t="shared" si="9"/>
        <v>8.2366999999999998E-4</v>
      </c>
    </row>
    <row r="304" spans="1:3" x14ac:dyDescent="0.25">
      <c r="A304" t="s">
        <v>81</v>
      </c>
    </row>
    <row r="305" spans="1:3" x14ac:dyDescent="0.25">
      <c r="A305">
        <v>1</v>
      </c>
      <c r="B305">
        <v>2504.8820000000001</v>
      </c>
      <c r="C305">
        <f t="shared" si="9"/>
        <v>2.5048819999999999E-3</v>
      </c>
    </row>
    <row r="306" spans="1:3" x14ac:dyDescent="0.25">
      <c r="A306">
        <v>2</v>
      </c>
      <c r="B306">
        <v>2846.5279999999998</v>
      </c>
      <c r="C306">
        <f t="shared" si="9"/>
        <v>2.8465279999999996E-3</v>
      </c>
    </row>
    <row r="307" spans="1:3" x14ac:dyDescent="0.25">
      <c r="A307">
        <v>3</v>
      </c>
      <c r="B307">
        <v>947.79899999999998</v>
      </c>
      <c r="C307">
        <f t="shared" si="9"/>
        <v>9.4779899999999993E-4</v>
      </c>
    </row>
    <row r="308" spans="1:3" x14ac:dyDescent="0.25">
      <c r="A308" t="s">
        <v>82</v>
      </c>
    </row>
    <row r="309" spans="1:3" x14ac:dyDescent="0.25">
      <c r="A309">
        <v>1</v>
      </c>
      <c r="B309">
        <v>1068.99</v>
      </c>
      <c r="C309">
        <f t="shared" si="9"/>
        <v>1.0689899999999999E-3</v>
      </c>
    </row>
    <row r="310" spans="1:3" x14ac:dyDescent="0.25">
      <c r="A310">
        <v>2</v>
      </c>
      <c r="B310">
        <v>768.65499999999997</v>
      </c>
      <c r="C310">
        <f t="shared" si="9"/>
        <v>7.6865499999999992E-4</v>
      </c>
    </row>
    <row r="311" spans="1:3" x14ac:dyDescent="0.25">
      <c r="A311">
        <v>3</v>
      </c>
      <c r="B311">
        <v>1466.6310000000001</v>
      </c>
      <c r="C311">
        <f t="shared" si="9"/>
        <v>1.4666310000000001E-3</v>
      </c>
    </row>
    <row r="312" spans="1:3" x14ac:dyDescent="0.25">
      <c r="A312">
        <v>4</v>
      </c>
      <c r="B312">
        <v>658.03599999999994</v>
      </c>
      <c r="C312">
        <f t="shared" si="9"/>
        <v>6.5803599999999997E-4</v>
      </c>
    </row>
    <row r="313" spans="1:3" x14ac:dyDescent="0.25">
      <c r="A313">
        <v>5</v>
      </c>
      <c r="B313">
        <v>727.54</v>
      </c>
      <c r="C313">
        <f t="shared" si="9"/>
        <v>7.2753999999999994E-4</v>
      </c>
    </row>
    <row r="314" spans="1:3" x14ac:dyDescent="0.25">
      <c r="A314">
        <v>6</v>
      </c>
      <c r="B314">
        <v>796.45600000000002</v>
      </c>
      <c r="C314">
        <f t="shared" si="9"/>
        <v>7.9645599999999997E-4</v>
      </c>
    </row>
    <row r="315" spans="1:3" x14ac:dyDescent="0.25">
      <c r="A315" t="s">
        <v>83</v>
      </c>
    </row>
    <row r="316" spans="1:3" x14ac:dyDescent="0.25">
      <c r="A316">
        <v>1</v>
      </c>
      <c r="B316">
        <v>3707.79</v>
      </c>
      <c r="C316">
        <f t="shared" si="9"/>
        <v>3.7077899999999999E-3</v>
      </c>
    </row>
    <row r="317" spans="1:3" x14ac:dyDescent="0.25">
      <c r="A317">
        <v>2</v>
      </c>
      <c r="B317">
        <v>1451.3589999999999</v>
      </c>
      <c r="C317">
        <f t="shared" si="9"/>
        <v>1.4513589999999999E-3</v>
      </c>
    </row>
    <row r="319" spans="1:3" x14ac:dyDescent="0.25">
      <c r="A319" t="s">
        <v>84</v>
      </c>
    </row>
    <row r="320" spans="1:3" x14ac:dyDescent="0.25">
      <c r="A320">
        <v>1</v>
      </c>
      <c r="B320">
        <v>716.96699999999998</v>
      </c>
      <c r="C320">
        <f t="shared" ref="C320:C386" si="10">B320/1000000</f>
        <v>7.1696699999999999E-4</v>
      </c>
    </row>
    <row r="321" spans="1:3" x14ac:dyDescent="0.25">
      <c r="A321">
        <v>2</v>
      </c>
      <c r="B321">
        <v>5095.1270000000004</v>
      </c>
      <c r="C321">
        <f t="shared" si="10"/>
        <v>5.0951270000000005E-3</v>
      </c>
    </row>
    <row r="322" spans="1:3" x14ac:dyDescent="0.25">
      <c r="A322">
        <v>3</v>
      </c>
      <c r="B322">
        <v>2039.3040000000001</v>
      </c>
      <c r="C322">
        <f t="shared" si="10"/>
        <v>2.039304E-3</v>
      </c>
    </row>
    <row r="323" spans="1:3" x14ac:dyDescent="0.25">
      <c r="A323">
        <v>4</v>
      </c>
      <c r="B323">
        <v>2590.8319999999999</v>
      </c>
      <c r="C323">
        <f t="shared" si="10"/>
        <v>2.5908319999999999E-3</v>
      </c>
    </row>
    <row r="324" spans="1:3" x14ac:dyDescent="0.25">
      <c r="A324">
        <v>5</v>
      </c>
      <c r="B324">
        <v>2517.8040000000001</v>
      </c>
      <c r="C324">
        <f t="shared" si="10"/>
        <v>2.5178040000000002E-3</v>
      </c>
    </row>
    <row r="325" spans="1:3" x14ac:dyDescent="0.25">
      <c r="A325">
        <v>6</v>
      </c>
      <c r="B325">
        <v>1019.0650000000001</v>
      </c>
      <c r="C325">
        <f t="shared" si="10"/>
        <v>1.019065E-3</v>
      </c>
    </row>
    <row r="326" spans="1:3" x14ac:dyDescent="0.25">
      <c r="A326">
        <v>7</v>
      </c>
      <c r="B326">
        <v>1682.5820000000001</v>
      </c>
      <c r="C326">
        <f t="shared" si="10"/>
        <v>1.6825820000000002E-3</v>
      </c>
    </row>
    <row r="327" spans="1:3" x14ac:dyDescent="0.25">
      <c r="A327">
        <v>8</v>
      </c>
      <c r="B327">
        <v>1327.819</v>
      </c>
      <c r="C327">
        <f t="shared" si="10"/>
        <v>1.327819E-3</v>
      </c>
    </row>
    <row r="328" spans="1:3" x14ac:dyDescent="0.25">
      <c r="A328">
        <v>9</v>
      </c>
      <c r="B328">
        <v>1383.6179999999999</v>
      </c>
      <c r="C328">
        <f t="shared" si="10"/>
        <v>1.3836179999999999E-3</v>
      </c>
    </row>
    <row r="329" spans="1:3" x14ac:dyDescent="0.25">
      <c r="A329">
        <v>10</v>
      </c>
      <c r="B329">
        <v>745.74800000000005</v>
      </c>
      <c r="C329">
        <f t="shared" si="10"/>
        <v>7.4574800000000007E-4</v>
      </c>
    </row>
    <row r="330" spans="1:3" x14ac:dyDescent="0.25">
      <c r="A330">
        <v>11</v>
      </c>
      <c r="B330">
        <v>1813.5630000000001</v>
      </c>
      <c r="C330">
        <f t="shared" si="10"/>
        <v>1.813563E-3</v>
      </c>
    </row>
    <row r="331" spans="1:3" x14ac:dyDescent="0.25">
      <c r="A331">
        <v>12</v>
      </c>
      <c r="B331">
        <v>2550.8919999999998</v>
      </c>
      <c r="C331">
        <f t="shared" si="10"/>
        <v>2.5508919999999999E-3</v>
      </c>
    </row>
    <row r="332" spans="1:3" x14ac:dyDescent="0.25">
      <c r="A332">
        <v>13</v>
      </c>
      <c r="B332">
        <v>807.22400000000005</v>
      </c>
      <c r="C332">
        <f t="shared" si="10"/>
        <v>8.0722400000000005E-4</v>
      </c>
    </row>
    <row r="333" spans="1:3" x14ac:dyDescent="0.25">
      <c r="A333">
        <v>14</v>
      </c>
      <c r="B333">
        <v>1053.5229999999999</v>
      </c>
      <c r="C333">
        <f t="shared" si="10"/>
        <v>1.053523E-3</v>
      </c>
    </row>
    <row r="334" spans="1:3" x14ac:dyDescent="0.25">
      <c r="A334">
        <v>15</v>
      </c>
      <c r="B334">
        <v>2046.3520000000001</v>
      </c>
      <c r="C334">
        <f t="shared" si="10"/>
        <v>2.046352E-3</v>
      </c>
    </row>
    <row r="335" spans="1:3" x14ac:dyDescent="0.25">
      <c r="A335">
        <v>16</v>
      </c>
      <c r="B335">
        <v>2127.9949999999999</v>
      </c>
      <c r="C335">
        <f t="shared" si="10"/>
        <v>2.1279949999999997E-3</v>
      </c>
    </row>
    <row r="336" spans="1:3" x14ac:dyDescent="0.25">
      <c r="A336">
        <v>17</v>
      </c>
      <c r="B336">
        <v>1225.8140000000001</v>
      </c>
      <c r="C336">
        <f t="shared" si="10"/>
        <v>1.225814E-3</v>
      </c>
    </row>
    <row r="337" spans="1:3" x14ac:dyDescent="0.25">
      <c r="A337">
        <v>18</v>
      </c>
      <c r="B337">
        <v>3558.9929999999999</v>
      </c>
      <c r="C337">
        <f t="shared" si="10"/>
        <v>3.5589929999999999E-3</v>
      </c>
    </row>
    <row r="338" spans="1:3" x14ac:dyDescent="0.25">
      <c r="A338">
        <v>19</v>
      </c>
      <c r="B338">
        <v>2191.4290000000001</v>
      </c>
      <c r="C338">
        <f t="shared" si="10"/>
        <v>2.1914289999999999E-3</v>
      </c>
    </row>
    <row r="339" spans="1:3" x14ac:dyDescent="0.25">
      <c r="A339">
        <v>20</v>
      </c>
      <c r="B339">
        <v>1459.3869999999999</v>
      </c>
      <c r="C339">
        <f t="shared" si="10"/>
        <v>1.4593869999999999E-3</v>
      </c>
    </row>
    <row r="340" spans="1:3" x14ac:dyDescent="0.25">
      <c r="A340">
        <v>21</v>
      </c>
      <c r="B340">
        <v>2865.7150000000001</v>
      </c>
      <c r="C340">
        <f t="shared" si="10"/>
        <v>2.865715E-3</v>
      </c>
    </row>
    <row r="341" spans="1:3" x14ac:dyDescent="0.25">
      <c r="A341">
        <v>22</v>
      </c>
      <c r="B341">
        <v>3352.6350000000002</v>
      </c>
      <c r="C341">
        <f t="shared" si="10"/>
        <v>3.3526350000000001E-3</v>
      </c>
    </row>
    <row r="342" spans="1:3" x14ac:dyDescent="0.25">
      <c r="A342">
        <v>23</v>
      </c>
      <c r="B342">
        <v>2092.558</v>
      </c>
      <c r="C342">
        <f t="shared" si="10"/>
        <v>2.092558E-3</v>
      </c>
    </row>
    <row r="343" spans="1:3" x14ac:dyDescent="0.25">
      <c r="A343" t="s">
        <v>85</v>
      </c>
    </row>
    <row r="344" spans="1:3" x14ac:dyDescent="0.25">
      <c r="A344">
        <v>1</v>
      </c>
      <c r="B344">
        <v>4188.2479999999996</v>
      </c>
      <c r="C344">
        <f t="shared" si="10"/>
        <v>4.1882479999999995E-3</v>
      </c>
    </row>
    <row r="345" spans="1:3" x14ac:dyDescent="0.25">
      <c r="A345">
        <v>2</v>
      </c>
      <c r="B345">
        <v>3456.7930000000001</v>
      </c>
      <c r="C345">
        <f t="shared" si="10"/>
        <v>3.4567930000000001E-3</v>
      </c>
    </row>
    <row r="346" spans="1:3" x14ac:dyDescent="0.25">
      <c r="A346">
        <v>3</v>
      </c>
      <c r="B346">
        <v>1854.2860000000001</v>
      </c>
      <c r="C346">
        <f t="shared" si="10"/>
        <v>1.8542860000000001E-3</v>
      </c>
    </row>
    <row r="347" spans="1:3" x14ac:dyDescent="0.25">
      <c r="A347">
        <v>4</v>
      </c>
      <c r="B347">
        <v>6167.0540000000001</v>
      </c>
      <c r="C347">
        <f t="shared" si="10"/>
        <v>6.1670539999999999E-3</v>
      </c>
    </row>
    <row r="348" spans="1:3" x14ac:dyDescent="0.25">
      <c r="A348">
        <v>5</v>
      </c>
      <c r="B348">
        <v>5161.8900000000003</v>
      </c>
      <c r="C348">
        <f t="shared" si="10"/>
        <v>5.1618900000000006E-3</v>
      </c>
    </row>
    <row r="349" spans="1:3" x14ac:dyDescent="0.25">
      <c r="A349">
        <v>6</v>
      </c>
      <c r="B349">
        <v>1527.1289999999999</v>
      </c>
      <c r="C349">
        <f t="shared" si="10"/>
        <v>1.5271289999999999E-3</v>
      </c>
    </row>
    <row r="350" spans="1:3" x14ac:dyDescent="0.25">
      <c r="A350">
        <v>7</v>
      </c>
      <c r="B350">
        <v>1172.7560000000001</v>
      </c>
      <c r="C350">
        <f t="shared" si="10"/>
        <v>1.1727560000000001E-3</v>
      </c>
    </row>
    <row r="351" spans="1:3" x14ac:dyDescent="0.25">
      <c r="A351">
        <v>8</v>
      </c>
      <c r="B351">
        <v>1620.518</v>
      </c>
      <c r="C351">
        <f t="shared" si="10"/>
        <v>1.620518E-3</v>
      </c>
    </row>
    <row r="352" spans="1:3" x14ac:dyDescent="0.25">
      <c r="A352">
        <v>9</v>
      </c>
      <c r="B352">
        <v>3864.4180000000001</v>
      </c>
      <c r="C352">
        <f t="shared" si="10"/>
        <v>3.8644180000000001E-3</v>
      </c>
    </row>
    <row r="353" spans="1:3" x14ac:dyDescent="0.25">
      <c r="A353">
        <v>10</v>
      </c>
      <c r="B353">
        <v>2831.6489999999999</v>
      </c>
      <c r="C353">
        <f t="shared" si="10"/>
        <v>2.8316489999999999E-3</v>
      </c>
    </row>
    <row r="354" spans="1:3" x14ac:dyDescent="0.25">
      <c r="A354">
        <v>11</v>
      </c>
      <c r="B354">
        <v>2521.328</v>
      </c>
      <c r="C354">
        <f t="shared" si="10"/>
        <v>2.5213279999999998E-3</v>
      </c>
    </row>
    <row r="355" spans="1:3" x14ac:dyDescent="0.25">
      <c r="A355">
        <v>12</v>
      </c>
      <c r="B355">
        <v>1957.27</v>
      </c>
      <c r="C355">
        <f t="shared" si="10"/>
        <v>1.9572700000000001E-3</v>
      </c>
    </row>
    <row r="356" spans="1:3" x14ac:dyDescent="0.25">
      <c r="A356">
        <v>13</v>
      </c>
      <c r="B356">
        <v>1017.694</v>
      </c>
      <c r="C356">
        <f t="shared" si="10"/>
        <v>1.017694E-3</v>
      </c>
    </row>
    <row r="357" spans="1:3" x14ac:dyDescent="0.25">
      <c r="A357">
        <v>14</v>
      </c>
      <c r="B357">
        <v>843.83600000000001</v>
      </c>
      <c r="C357">
        <f t="shared" si="10"/>
        <v>8.4383600000000004E-4</v>
      </c>
    </row>
    <row r="358" spans="1:3" x14ac:dyDescent="0.25">
      <c r="A358">
        <v>15</v>
      </c>
      <c r="B358">
        <v>862.43600000000004</v>
      </c>
      <c r="C358">
        <f t="shared" si="10"/>
        <v>8.6243600000000006E-4</v>
      </c>
    </row>
    <row r="359" spans="1:3" x14ac:dyDescent="0.25">
      <c r="A359">
        <v>16</v>
      </c>
      <c r="B359">
        <v>2100.9760000000001</v>
      </c>
      <c r="C359">
        <f t="shared" si="10"/>
        <v>2.1009760000000001E-3</v>
      </c>
    </row>
    <row r="360" spans="1:3" x14ac:dyDescent="0.25">
      <c r="A360">
        <v>17</v>
      </c>
      <c r="B360">
        <v>1376.569</v>
      </c>
      <c r="C360">
        <f t="shared" si="10"/>
        <v>1.376569E-3</v>
      </c>
    </row>
    <row r="361" spans="1:3" x14ac:dyDescent="0.25">
      <c r="A361">
        <v>18</v>
      </c>
      <c r="B361">
        <v>713.05200000000002</v>
      </c>
      <c r="C361">
        <f t="shared" si="10"/>
        <v>7.1305200000000004E-4</v>
      </c>
    </row>
    <row r="362" spans="1:3" x14ac:dyDescent="0.25">
      <c r="A362">
        <v>19</v>
      </c>
      <c r="B362">
        <v>1636.181</v>
      </c>
      <c r="C362">
        <f t="shared" si="10"/>
        <v>1.636181E-3</v>
      </c>
    </row>
    <row r="363" spans="1:3" x14ac:dyDescent="0.25">
      <c r="A363">
        <v>20</v>
      </c>
      <c r="B363">
        <v>1143.3889999999999</v>
      </c>
      <c r="C363">
        <f t="shared" si="10"/>
        <v>1.1433889999999999E-3</v>
      </c>
    </row>
    <row r="364" spans="1:3" x14ac:dyDescent="0.25">
      <c r="A364">
        <v>21</v>
      </c>
      <c r="B364">
        <v>1408.287</v>
      </c>
      <c r="C364">
        <f t="shared" si="10"/>
        <v>1.408287E-3</v>
      </c>
    </row>
    <row r="365" spans="1:3" x14ac:dyDescent="0.25">
      <c r="A365">
        <v>22</v>
      </c>
      <c r="B365">
        <v>1058.0260000000001</v>
      </c>
      <c r="C365">
        <f t="shared" si="10"/>
        <v>1.0580260000000001E-3</v>
      </c>
    </row>
    <row r="366" spans="1:3" x14ac:dyDescent="0.25">
      <c r="A366">
        <v>23</v>
      </c>
      <c r="B366">
        <v>1086.2190000000001</v>
      </c>
      <c r="C366">
        <f t="shared" si="10"/>
        <v>1.086219E-3</v>
      </c>
    </row>
    <row r="367" spans="1:3" x14ac:dyDescent="0.25">
      <c r="A367">
        <v>24</v>
      </c>
      <c r="B367">
        <v>1435.1089999999999</v>
      </c>
      <c r="C367">
        <f t="shared" si="10"/>
        <v>1.435109E-3</v>
      </c>
    </row>
    <row r="368" spans="1:3" x14ac:dyDescent="0.25">
      <c r="A368">
        <v>25</v>
      </c>
      <c r="B368">
        <v>1155.9190000000001</v>
      </c>
      <c r="C368">
        <f t="shared" si="10"/>
        <v>1.155919E-3</v>
      </c>
    </row>
    <row r="369" spans="1:3" x14ac:dyDescent="0.25">
      <c r="A369">
        <v>26</v>
      </c>
      <c r="B369">
        <v>1136.5360000000001</v>
      </c>
      <c r="C369">
        <f t="shared" si="10"/>
        <v>1.1365360000000001E-3</v>
      </c>
    </row>
    <row r="370" spans="1:3" x14ac:dyDescent="0.25">
      <c r="A370" t="s">
        <v>86</v>
      </c>
    </row>
    <row r="371" spans="1:3" x14ac:dyDescent="0.25">
      <c r="A371">
        <v>1</v>
      </c>
      <c r="B371">
        <v>1715.0830000000001</v>
      </c>
      <c r="C371">
        <f t="shared" si="10"/>
        <v>1.7150830000000001E-3</v>
      </c>
    </row>
    <row r="372" spans="1:3" x14ac:dyDescent="0.25">
      <c r="A372">
        <v>2</v>
      </c>
      <c r="B372">
        <v>1713.9079999999999</v>
      </c>
      <c r="C372">
        <f t="shared" si="10"/>
        <v>1.7139079999999999E-3</v>
      </c>
    </row>
    <row r="373" spans="1:3" x14ac:dyDescent="0.25">
      <c r="A373">
        <v>3</v>
      </c>
      <c r="B373">
        <v>918.03899999999999</v>
      </c>
      <c r="C373">
        <f t="shared" si="10"/>
        <v>9.1803899999999994E-4</v>
      </c>
    </row>
    <row r="374" spans="1:3" x14ac:dyDescent="0.25">
      <c r="A374">
        <v>4</v>
      </c>
      <c r="B374">
        <v>2963.8040000000001</v>
      </c>
      <c r="C374">
        <f t="shared" si="10"/>
        <v>2.963804E-3</v>
      </c>
    </row>
    <row r="375" spans="1:3" x14ac:dyDescent="0.25">
      <c r="A375">
        <v>5</v>
      </c>
      <c r="B375">
        <v>1645.97</v>
      </c>
      <c r="C375">
        <f t="shared" si="10"/>
        <v>1.6459700000000001E-3</v>
      </c>
    </row>
    <row r="376" spans="1:3" x14ac:dyDescent="0.25">
      <c r="A376">
        <v>6</v>
      </c>
      <c r="B376">
        <v>796.06500000000005</v>
      </c>
      <c r="C376">
        <f t="shared" si="10"/>
        <v>7.960650000000001E-4</v>
      </c>
    </row>
    <row r="377" spans="1:3" x14ac:dyDescent="0.25">
      <c r="A377">
        <v>7</v>
      </c>
      <c r="B377">
        <v>3262.7689999999998</v>
      </c>
      <c r="C377">
        <f t="shared" si="10"/>
        <v>3.2627689999999996E-3</v>
      </c>
    </row>
    <row r="378" spans="1:3" x14ac:dyDescent="0.25">
      <c r="A378">
        <v>8</v>
      </c>
      <c r="B378">
        <v>957.58799999999997</v>
      </c>
      <c r="C378">
        <f t="shared" si="10"/>
        <v>9.5758799999999999E-4</v>
      </c>
    </row>
    <row r="379" spans="1:3" x14ac:dyDescent="0.25">
      <c r="A379" t="s">
        <v>87</v>
      </c>
    </row>
    <row r="380" spans="1:3" x14ac:dyDescent="0.25">
      <c r="A380">
        <v>1</v>
      </c>
      <c r="B380">
        <v>674.48199999999997</v>
      </c>
      <c r="C380">
        <f t="shared" si="10"/>
        <v>6.7448200000000001E-4</v>
      </c>
    </row>
    <row r="381" spans="1:3" x14ac:dyDescent="0.25">
      <c r="A381">
        <v>2</v>
      </c>
      <c r="B381">
        <v>695.23500000000001</v>
      </c>
      <c r="C381">
        <f t="shared" si="10"/>
        <v>6.9523499999999999E-4</v>
      </c>
    </row>
    <row r="382" spans="1:3" x14ac:dyDescent="0.25">
      <c r="A382">
        <v>3</v>
      </c>
      <c r="B382">
        <v>730.28099999999995</v>
      </c>
      <c r="C382">
        <f t="shared" si="10"/>
        <v>7.3028099999999994E-4</v>
      </c>
    </row>
    <row r="383" spans="1:3" x14ac:dyDescent="0.25">
      <c r="A383">
        <v>4</v>
      </c>
      <c r="B383">
        <v>1001.248</v>
      </c>
      <c r="C383">
        <f t="shared" si="10"/>
        <v>1.0012480000000002E-3</v>
      </c>
    </row>
    <row r="384" spans="1:3" x14ac:dyDescent="0.25">
      <c r="A384" t="s">
        <v>88</v>
      </c>
    </row>
    <row r="385" spans="1:3" x14ac:dyDescent="0.25">
      <c r="A385">
        <v>1</v>
      </c>
      <c r="B385">
        <v>918.23500000000001</v>
      </c>
      <c r="C385">
        <f t="shared" si="10"/>
        <v>9.1823499999999999E-4</v>
      </c>
    </row>
    <row r="386" spans="1:3" x14ac:dyDescent="0.25">
      <c r="A386">
        <v>2</v>
      </c>
      <c r="B386">
        <v>2286.386</v>
      </c>
      <c r="C386">
        <f t="shared" si="10"/>
        <v>2.2863860000000001E-3</v>
      </c>
    </row>
    <row r="387" spans="1:3" x14ac:dyDescent="0.25">
      <c r="A387">
        <v>3</v>
      </c>
      <c r="B387">
        <v>2037.346</v>
      </c>
      <c r="C387">
        <f t="shared" ref="C387:C396" si="11">B387/1000000</f>
        <v>2.0373460000000002E-3</v>
      </c>
    </row>
    <row r="388" spans="1:3" x14ac:dyDescent="0.25">
      <c r="A388">
        <v>4</v>
      </c>
      <c r="B388">
        <v>3115.538</v>
      </c>
      <c r="C388">
        <f t="shared" si="11"/>
        <v>3.1155380000000002E-3</v>
      </c>
    </row>
    <row r="389" spans="1:3" x14ac:dyDescent="0.25">
      <c r="A389">
        <v>5</v>
      </c>
      <c r="B389">
        <v>1947.48</v>
      </c>
      <c r="C389">
        <f t="shared" si="11"/>
        <v>1.9474799999999999E-3</v>
      </c>
    </row>
    <row r="390" spans="1:3" x14ac:dyDescent="0.25">
      <c r="A390">
        <v>6</v>
      </c>
      <c r="B390">
        <v>3348.1309999999999</v>
      </c>
      <c r="C390">
        <f t="shared" si="11"/>
        <v>3.3481309999999999E-3</v>
      </c>
    </row>
    <row r="391" spans="1:3" x14ac:dyDescent="0.25">
      <c r="A391">
        <v>7</v>
      </c>
      <c r="B391">
        <v>4729.3999999999996</v>
      </c>
      <c r="C391">
        <f t="shared" si="11"/>
        <v>4.7293999999999999E-3</v>
      </c>
    </row>
    <row r="392" spans="1:3" x14ac:dyDescent="0.25">
      <c r="A392">
        <v>8</v>
      </c>
      <c r="B392">
        <v>3266.6849999999999</v>
      </c>
      <c r="C392">
        <f t="shared" si="11"/>
        <v>3.2666850000000001E-3</v>
      </c>
    </row>
    <row r="393" spans="1:3" x14ac:dyDescent="0.25">
      <c r="A393">
        <v>9</v>
      </c>
      <c r="B393">
        <v>1843.91</v>
      </c>
      <c r="C393">
        <f t="shared" si="11"/>
        <v>1.84391E-3</v>
      </c>
    </row>
    <row r="394" spans="1:3" x14ac:dyDescent="0.25">
      <c r="A394">
        <v>10</v>
      </c>
      <c r="B394">
        <v>1351.509</v>
      </c>
      <c r="C394">
        <f t="shared" si="11"/>
        <v>1.3515090000000001E-3</v>
      </c>
    </row>
    <row r="395" spans="1:3" x14ac:dyDescent="0.25">
      <c r="A395">
        <v>11</v>
      </c>
      <c r="B395">
        <v>4841.9759999999997</v>
      </c>
      <c r="C395">
        <f t="shared" si="11"/>
        <v>4.8419759999999996E-3</v>
      </c>
    </row>
    <row r="396" spans="1:3" x14ac:dyDescent="0.25">
      <c r="A396">
        <v>12</v>
      </c>
      <c r="B396">
        <v>1212.1089999999999</v>
      </c>
      <c r="C396">
        <f t="shared" si="11"/>
        <v>1.2121089999999998E-3</v>
      </c>
    </row>
    <row r="398" spans="1:3" x14ac:dyDescent="0.25">
      <c r="A398" t="s">
        <v>89</v>
      </c>
    </row>
    <row r="399" spans="1:3" x14ac:dyDescent="0.25">
      <c r="A399">
        <v>1</v>
      </c>
      <c r="B399">
        <v>3724.04</v>
      </c>
      <c r="C399">
        <f t="shared" ref="C399:C410" si="12">B399/1000000</f>
        <v>3.7240400000000001E-3</v>
      </c>
    </row>
    <row r="400" spans="1:3" x14ac:dyDescent="0.25">
      <c r="A400">
        <v>2</v>
      </c>
      <c r="B400">
        <v>1982.9179999999999</v>
      </c>
      <c r="C400">
        <f t="shared" si="12"/>
        <v>1.9829179999999997E-3</v>
      </c>
    </row>
    <row r="401" spans="1:3" x14ac:dyDescent="0.25">
      <c r="A401">
        <v>3</v>
      </c>
      <c r="B401">
        <v>1129.684</v>
      </c>
      <c r="C401">
        <f t="shared" si="12"/>
        <v>1.1296839999999999E-3</v>
      </c>
    </row>
    <row r="402" spans="1:3" x14ac:dyDescent="0.25">
      <c r="A402">
        <v>4</v>
      </c>
      <c r="B402">
        <v>2782.8980000000001</v>
      </c>
      <c r="C402">
        <f t="shared" si="12"/>
        <v>2.7828980000000002E-3</v>
      </c>
    </row>
    <row r="403" spans="1:3" x14ac:dyDescent="0.25">
      <c r="A403">
        <v>5</v>
      </c>
      <c r="B403">
        <v>5452.0450000000001</v>
      </c>
      <c r="C403">
        <f t="shared" si="12"/>
        <v>5.452045E-3</v>
      </c>
    </row>
    <row r="404" spans="1:3" x14ac:dyDescent="0.25">
      <c r="A404">
        <v>6</v>
      </c>
      <c r="B404">
        <v>2764.886</v>
      </c>
      <c r="C404">
        <f t="shared" si="12"/>
        <v>2.7648859999999998E-3</v>
      </c>
    </row>
    <row r="405" spans="1:3" x14ac:dyDescent="0.25">
      <c r="A405">
        <v>7</v>
      </c>
      <c r="B405">
        <v>2525.0479999999998</v>
      </c>
      <c r="C405">
        <f t="shared" si="12"/>
        <v>2.5250479999999998E-3</v>
      </c>
    </row>
    <row r="406" spans="1:3" x14ac:dyDescent="0.25">
      <c r="A406">
        <v>8</v>
      </c>
      <c r="B406">
        <v>1438.4380000000001</v>
      </c>
      <c r="C406">
        <f t="shared" si="12"/>
        <v>1.438438E-3</v>
      </c>
    </row>
    <row r="407" spans="1:3" x14ac:dyDescent="0.25">
      <c r="A407">
        <v>9</v>
      </c>
      <c r="B407">
        <v>996.94100000000003</v>
      </c>
      <c r="C407">
        <f t="shared" si="12"/>
        <v>9.969410000000001E-4</v>
      </c>
    </row>
    <row r="408" spans="1:3" x14ac:dyDescent="0.25">
      <c r="A408">
        <v>10</v>
      </c>
      <c r="B408">
        <v>2612.7600000000002</v>
      </c>
      <c r="C408">
        <f t="shared" si="12"/>
        <v>2.6127600000000004E-3</v>
      </c>
    </row>
    <row r="409" spans="1:3" x14ac:dyDescent="0.25">
      <c r="A409">
        <v>11</v>
      </c>
      <c r="B409">
        <v>2749.027</v>
      </c>
      <c r="C409">
        <f t="shared" si="12"/>
        <v>2.7490270000000002E-3</v>
      </c>
    </row>
    <row r="410" spans="1:3" x14ac:dyDescent="0.25">
      <c r="A410">
        <v>12</v>
      </c>
      <c r="B410">
        <v>952.10599999999999</v>
      </c>
      <c r="C410">
        <f t="shared" si="12"/>
        <v>9.5210599999999998E-4</v>
      </c>
    </row>
    <row r="411" spans="1:3" x14ac:dyDescent="0.25">
      <c r="A411" t="s">
        <v>90</v>
      </c>
    </row>
    <row r="412" spans="1:3" x14ac:dyDescent="0.25">
      <c r="A412" t="s">
        <v>91</v>
      </c>
    </row>
    <row r="413" spans="1:3" x14ac:dyDescent="0.25">
      <c r="A413">
        <v>1</v>
      </c>
      <c r="B413">
        <v>1016.715</v>
      </c>
      <c r="C413">
        <f t="shared" ref="C413" si="13">B413/1000000</f>
        <v>1.0167150000000001E-3</v>
      </c>
    </row>
    <row r="414" spans="1:3" x14ac:dyDescent="0.25">
      <c r="A414" t="s">
        <v>92</v>
      </c>
    </row>
    <row r="415" spans="1:3" x14ac:dyDescent="0.25">
      <c r="A415">
        <v>1</v>
      </c>
      <c r="B415">
        <v>826.99900000000002</v>
      </c>
      <c r="C415">
        <f t="shared" ref="C415:C437" si="14">B415/1000000</f>
        <v>8.2699900000000003E-4</v>
      </c>
    </row>
    <row r="416" spans="1:3" x14ac:dyDescent="0.25">
      <c r="A416">
        <v>2</v>
      </c>
      <c r="B416">
        <v>2840.8510000000001</v>
      </c>
      <c r="C416">
        <f t="shared" si="14"/>
        <v>2.8408510000000001E-3</v>
      </c>
    </row>
    <row r="417" spans="1:3" x14ac:dyDescent="0.25">
      <c r="A417">
        <v>3</v>
      </c>
      <c r="B417">
        <v>759.45299999999997</v>
      </c>
      <c r="C417">
        <f t="shared" si="14"/>
        <v>7.5945299999999999E-4</v>
      </c>
    </row>
    <row r="418" spans="1:3" x14ac:dyDescent="0.25">
      <c r="A418">
        <v>4</v>
      </c>
      <c r="B418">
        <v>653.14099999999996</v>
      </c>
      <c r="C418">
        <f t="shared" si="14"/>
        <v>6.5314099999999999E-4</v>
      </c>
    </row>
    <row r="419" spans="1:3" x14ac:dyDescent="0.25">
      <c r="A419">
        <v>5</v>
      </c>
      <c r="B419">
        <v>687.59900000000005</v>
      </c>
      <c r="C419">
        <f t="shared" si="14"/>
        <v>6.87599E-4</v>
      </c>
    </row>
    <row r="420" spans="1:3" x14ac:dyDescent="0.25">
      <c r="A420">
        <v>6</v>
      </c>
      <c r="B420">
        <v>873.98699999999997</v>
      </c>
      <c r="C420">
        <f t="shared" si="14"/>
        <v>8.7398700000000001E-4</v>
      </c>
    </row>
    <row r="421" spans="1:3" x14ac:dyDescent="0.25">
      <c r="A421">
        <v>7</v>
      </c>
      <c r="B421">
        <v>1029.2449999999999</v>
      </c>
      <c r="C421">
        <f t="shared" si="14"/>
        <v>1.0292449999999998E-3</v>
      </c>
    </row>
    <row r="422" spans="1:3" x14ac:dyDescent="0.25">
      <c r="A422">
        <v>8</v>
      </c>
      <c r="B422">
        <v>963.46100000000001</v>
      </c>
      <c r="C422">
        <f t="shared" si="14"/>
        <v>9.6346099999999998E-4</v>
      </c>
    </row>
    <row r="423" spans="1:3" x14ac:dyDescent="0.25">
      <c r="A423" t="s">
        <v>93</v>
      </c>
    </row>
    <row r="424" spans="1:3" x14ac:dyDescent="0.25">
      <c r="A424">
        <v>1</v>
      </c>
      <c r="B424">
        <v>1560.021</v>
      </c>
      <c r="C424">
        <f t="shared" si="14"/>
        <v>1.560021E-3</v>
      </c>
    </row>
    <row r="425" spans="1:3" x14ac:dyDescent="0.25">
      <c r="A425">
        <v>2</v>
      </c>
      <c r="B425">
        <v>705.22</v>
      </c>
      <c r="C425">
        <f t="shared" si="14"/>
        <v>7.0522E-4</v>
      </c>
    </row>
    <row r="426" spans="1:3" x14ac:dyDescent="0.25">
      <c r="A426">
        <v>3</v>
      </c>
      <c r="B426">
        <v>2443.21</v>
      </c>
      <c r="C426">
        <f t="shared" si="14"/>
        <v>2.4432099999999999E-3</v>
      </c>
    </row>
    <row r="427" spans="1:3" x14ac:dyDescent="0.25">
      <c r="A427">
        <v>4</v>
      </c>
      <c r="B427">
        <v>1156.115</v>
      </c>
      <c r="C427">
        <f t="shared" si="14"/>
        <v>1.1561150000000001E-3</v>
      </c>
    </row>
    <row r="428" spans="1:3" x14ac:dyDescent="0.25">
      <c r="A428">
        <v>5</v>
      </c>
      <c r="B428">
        <v>675.85199999999998</v>
      </c>
      <c r="C428">
        <f t="shared" si="14"/>
        <v>6.7585200000000001E-4</v>
      </c>
    </row>
    <row r="429" spans="1:3" x14ac:dyDescent="0.25">
      <c r="A429">
        <v>6</v>
      </c>
      <c r="B429">
        <v>1507.55</v>
      </c>
      <c r="C429">
        <f t="shared" si="14"/>
        <v>1.5075499999999999E-3</v>
      </c>
    </row>
    <row r="430" spans="1:3" x14ac:dyDescent="0.25">
      <c r="A430">
        <v>7</v>
      </c>
      <c r="B430">
        <v>1058.0260000000001</v>
      </c>
      <c r="C430">
        <f t="shared" si="14"/>
        <v>1.0580260000000001E-3</v>
      </c>
    </row>
    <row r="431" spans="1:3" x14ac:dyDescent="0.25">
      <c r="A431">
        <v>8</v>
      </c>
      <c r="B431">
        <v>2338.4650000000001</v>
      </c>
      <c r="C431">
        <f t="shared" si="14"/>
        <v>2.3384650000000001E-3</v>
      </c>
    </row>
    <row r="432" spans="1:3" x14ac:dyDescent="0.25">
      <c r="A432">
        <v>9</v>
      </c>
      <c r="B432">
        <v>1306.2819999999999</v>
      </c>
      <c r="C432">
        <f t="shared" si="14"/>
        <v>1.306282E-3</v>
      </c>
    </row>
    <row r="433" spans="1:3" x14ac:dyDescent="0.25">
      <c r="A433">
        <v>10</v>
      </c>
      <c r="B433">
        <v>2033.43</v>
      </c>
      <c r="C433">
        <f t="shared" si="14"/>
        <v>2.0334300000000001E-3</v>
      </c>
    </row>
    <row r="434" spans="1:3" x14ac:dyDescent="0.25">
      <c r="A434">
        <v>11</v>
      </c>
      <c r="B434">
        <v>1987.421</v>
      </c>
      <c r="C434">
        <f t="shared" si="14"/>
        <v>1.9874210000000001E-3</v>
      </c>
    </row>
    <row r="435" spans="1:3" x14ac:dyDescent="0.25">
      <c r="A435">
        <v>12</v>
      </c>
      <c r="B435">
        <v>678.78899999999999</v>
      </c>
      <c r="C435">
        <f t="shared" si="14"/>
        <v>6.7878899999999995E-4</v>
      </c>
    </row>
    <row r="436" spans="1:3" x14ac:dyDescent="0.25">
      <c r="A436">
        <v>13</v>
      </c>
      <c r="B436">
        <v>713.63900000000001</v>
      </c>
      <c r="C436">
        <f t="shared" si="14"/>
        <v>7.1363899999999996E-4</v>
      </c>
    </row>
    <row r="437" spans="1:3" x14ac:dyDescent="0.25">
      <c r="A437">
        <v>14</v>
      </c>
      <c r="B437">
        <v>783.92600000000004</v>
      </c>
      <c r="C437">
        <f t="shared" si="14"/>
        <v>7.83926E-4</v>
      </c>
    </row>
  </sheetData>
  <mergeCells count="3">
    <mergeCell ref="F2:G2"/>
    <mergeCell ref="F3:G3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Control_Coupons</vt:lpstr>
      <vt:lpstr>Control_Pits</vt:lpstr>
      <vt:lpstr>Test_Coupons</vt:lpstr>
      <vt:lpstr>Test_Pits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2023-02-16T10:01:48Z</dcterms:created>
  <dcterms:modified xsi:type="dcterms:W3CDTF">2024-06-10T19:15:05Z</dcterms:modified>
  <cp:category/>
  <cp:contentStatus/>
</cp:coreProperties>
</file>